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RFPs FY 25-26/RFP Junction Improvement BSRP NSPPL/"/>
    </mc:Choice>
  </mc:AlternateContent>
  <xr:revisionPtr revIDLastSave="0" documentId="8_{99E4E2B8-6CDD-4782-AFA1-2B7BA2FA5CF9}" xr6:coauthVersionLast="47" xr6:coauthVersionMax="47" xr10:uidLastSave="{00000000-0000-0000-0000-000000000000}"/>
  <bookViews>
    <workbookView xWindow="-110" yWindow="-110" windowWidth="19420" windowHeight="10300" tabRatio="940" activeTab="1" xr2:uid="{833F5629-5351-46F8-8738-CE8DEE2BA38C}"/>
  </bookViews>
  <sheets>
    <sheet name="BOQ" sheetId="4" r:id="rId1"/>
    <sheet name="Quantity Summary" sheetId="47" r:id="rId2"/>
    <sheet name="268.150" sheetId="7" r:id="rId3"/>
    <sheet name="272.820" sheetId="8" r:id="rId4"/>
    <sheet name="307.000" sheetId="14" r:id="rId5"/>
    <sheet name="317.450" sheetId="9" r:id="rId6"/>
    <sheet name="326.500" sheetId="44" r:id="rId7"/>
    <sheet name="344.770" sheetId="30" r:id="rId8"/>
    <sheet name="347.600 MN" sheetId="26" r:id="rId9"/>
    <sheet name="356.300" sheetId="31" r:id="rId10"/>
    <sheet name="360.100" sheetId="32" r:id="rId11"/>
    <sheet name="373.950" sheetId="33" r:id="rId12"/>
    <sheet name="380.080" sheetId="34" r:id="rId13"/>
    <sheet name="389.400" sheetId="46" r:id="rId14"/>
    <sheet name="394.000" sheetId="37" r:id="rId15"/>
    <sheet name="409.630" sheetId="38" r:id="rId16"/>
    <sheet name="411.968" sheetId="39" r:id="rId17"/>
    <sheet name="MB-Junction_Sch-B" sheetId="2"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a">#REF!</definedName>
    <definedName name="\c">#REF!</definedName>
    <definedName name="\d">#REF!</definedName>
    <definedName name="\f">#REF!</definedName>
    <definedName name="\i">#REF!</definedName>
    <definedName name="\j">#REF!</definedName>
    <definedName name="\k">#REF!</definedName>
    <definedName name="\m">#REF!</definedName>
    <definedName name="\r">#REF!</definedName>
    <definedName name="\s">#REF!</definedName>
    <definedName name="\t">#REF!</definedName>
    <definedName name="______________________IV65537">'[1]Steel-Circular'!#REF!</definedName>
    <definedName name="_____________________IV65537">'[1]Steel-Circular'!#REF!</definedName>
    <definedName name="____________________IV65537">'[1]Steel-Circular'!#REF!</definedName>
    <definedName name="___________________IV65537">'[1]Steel-Circular'!#REF!</definedName>
    <definedName name="_______ll17">#REF!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ll17">#REF!</definedName>
    <definedName name="______np3">'[2]Material '!$G$50</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ll17">#REF!</definedName>
    <definedName name="_____np3">'[2]Material '!$G$50</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ll17">#REF!</definedName>
    <definedName name="____np3">'[2]Material '!$G$50</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IV65537">'[1]Steel-Circular'!#REF!</definedName>
    <definedName name="___ll17">#REF!</definedName>
    <definedName name="___np3">'[2]Material '!$G$50</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IV65537">'[1]Steel-Circular'!#REF!</definedName>
    <definedName name="__ll17">#REF!</definedName>
    <definedName name="__np3">'[2]Material '!$G$50</definedName>
    <definedName name="_1_Excel_BuiltIn_Print_Area_15_1_1_1_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Fill" hidden="1">[3]BHANDUP!#REF!</definedName>
    <definedName name="_xlnm._FilterDatabase" localSheetId="0" hidden="1">BOQ!$A$2:$H$14</definedName>
    <definedName name="_xlnm._FilterDatabase" localSheetId="1" hidden="1">'Quantity Summary'!$A$1:$H$12</definedName>
    <definedName name="_IV65537">'[1]Steel-Circular'!#REF!</definedName>
    <definedName name="_ll17">#REF!</definedName>
    <definedName name="_np3">'[2]Material '!$G$50</definedName>
    <definedName name="_Order1" hidden="1">255</definedName>
    <definedName name="_Order2" hidden="1">0</definedName>
    <definedName name="aa">#REF!</definedName>
    <definedName name="aaa">[4]Data!#REF!</definedName>
    <definedName name="aaaa">#REF!</definedName>
    <definedName name="aaddd">[4]Data!#REF!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rr10">#REF!</definedName>
    <definedName name="agrr63mm">#REF!</definedName>
    <definedName name="alfa">#REF!</definedName>
    <definedName name="aq">[4]Data!#REF!</definedName>
    <definedName name="asim">#REF!</definedName>
    <definedName name="ballies">'[2]Material '!$G$31</definedName>
    <definedName name="BBoiler">[5]Machinery!#REF!</definedName>
    <definedName name="bhistee">#REF!</definedName>
    <definedName name="bhisti">#REF!</definedName>
    <definedName name="bit6070m">#REF!</definedName>
    <definedName name="bitumen">#REF!</definedName>
    <definedName name="bitumen6070">#REF!</definedName>
    <definedName name="bitumenboiler">#REF!</definedName>
    <definedName name="bitumenemul">#REF!</definedName>
    <definedName name="blacksmith">#REF!</definedName>
    <definedName name="blacksmithhelper">#REF!</definedName>
    <definedName name="blaster">#REF!</definedName>
    <definedName name="bondstone">'[2]Material '!$G$40</definedName>
    <definedName name="boulder">#REF!</definedName>
    <definedName name="bplant">[5]Machinery!#REF!</definedName>
    <definedName name="bricks">#REF!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wire">#REF!</definedName>
    <definedName name="carpenter">#REF!</definedName>
    <definedName name="carpenter1">#REF!</definedName>
    <definedName name="carpenter2">#REF!</definedName>
    <definedName name="carpenterI">#REF!</definedName>
    <definedName name="carpenterII">#REF!</definedName>
    <definedName name="Cement">#REF!</definedName>
    <definedName name="Chainage">#REF!</definedName>
    <definedName name="chiseler">#REF!</definedName>
    <definedName name="cmixer">[5]Machinery!#REF!</definedName>
    <definedName name="compactor">#REF!</definedName>
    <definedName name="concretepump">#REF!</definedName>
    <definedName name="CONT">#REF!</definedName>
    <definedName name="copperplate">#REF!</definedName>
    <definedName name="crane">#REF!</definedName>
    <definedName name="crdst">#REF!</definedName>
    <definedName name="crmb60m">#REF!</definedName>
    <definedName name="D">#REF!</definedName>
    <definedName name="DATA10">[4]Data!#REF!</definedName>
    <definedName name="DATA100">[4]Data!#REF!</definedName>
    <definedName name="DATA1011">[4]Data!#REF!</definedName>
    <definedName name="DATA1012">[4]Data!#REF!</definedName>
    <definedName name="DATA1013">[4]Data!#REF!</definedName>
    <definedName name="DATA1014">[4]Data!#REF!</definedName>
    <definedName name="DATA1015">[4]Data!#REF!</definedName>
    <definedName name="DATA102">[4]Data!#REF!</definedName>
    <definedName name="DATA103">[4]Data!#REF!</definedName>
    <definedName name="DATA104">[4]Data!#REF!</definedName>
    <definedName name="DATA105">[4]Data!#REF!</definedName>
    <definedName name="DATA106">[4]Data!#REF!</definedName>
    <definedName name="DATA107A">[4]Data!#REF!</definedName>
    <definedName name="DATA107B">[4]Data!#REF!</definedName>
    <definedName name="DATA107C">[4]Data!#REF!</definedName>
    <definedName name="DATA107D">[4]Data!#REF!</definedName>
    <definedName name="DATA107E">[4]Data!#REF!</definedName>
    <definedName name="DATA107F">[4]Data!#REF!</definedName>
    <definedName name="DATA107G">[4]Data!#REF!</definedName>
    <definedName name="DATA108A">[4]Data!#REF!</definedName>
    <definedName name="DATA108B">[4]Data!#REF!</definedName>
    <definedName name="DATA108C">[4]Data!#REF!</definedName>
    <definedName name="DATA108D">[4]Data!#REF!</definedName>
    <definedName name="DATA108E">[4]Data!#REF!</definedName>
    <definedName name="DATA108F">[4]Data!#REF!</definedName>
    <definedName name="DATA108G">[4]Data!#REF!</definedName>
    <definedName name="DATA108H">[4]Data!#REF!</definedName>
    <definedName name="DATA108I">[4]Data!#REF!</definedName>
    <definedName name="DATA108J">[4]Data!#REF!</definedName>
    <definedName name="DATA108K">[4]Data!#REF!</definedName>
    <definedName name="DATA108L">[4]Data!#REF!</definedName>
    <definedName name="DATA108M">[4]Data!#REF!</definedName>
    <definedName name="DATA108N">[4]Data!#REF!</definedName>
    <definedName name="DATA108O">[4]Data!#REF!</definedName>
    <definedName name="DATA108P">[4]Data!#REF!</definedName>
    <definedName name="DATA109A">[4]Data!#REF!</definedName>
    <definedName name="DATA109B">[4]Data!#REF!</definedName>
    <definedName name="DATA109C">[4]Data!#REF!</definedName>
    <definedName name="DATA109D">[4]Data!#REF!</definedName>
    <definedName name="DATA109E">[4]Data!#REF!</definedName>
    <definedName name="DATA109F">[4]Data!#REF!</definedName>
    <definedName name="DATA109G">[4]Data!#REF!</definedName>
    <definedName name="DATA109H">[4]Data!#REF!</definedName>
    <definedName name="DATA109I">[4]Data!#REF!</definedName>
    <definedName name="DATA109J">[4]Data!#REF!</definedName>
    <definedName name="DATA109K">[4]Data!#REF!</definedName>
    <definedName name="DATA109L">[4]Data!#REF!</definedName>
    <definedName name="DATA109M">[4]Data!#REF!</definedName>
    <definedName name="DATA109N">[4]Data!#REF!</definedName>
    <definedName name="DATA109O">[4]Data!#REF!</definedName>
    <definedName name="DATA109P">[4]Data!#REF!</definedName>
    <definedName name="DATA11">[4]Data!#REF!</definedName>
    <definedName name="DATA110A">[4]Data!#REF!</definedName>
    <definedName name="DATA110B">[4]Data!#REF!</definedName>
    <definedName name="DATA110C">[4]Data!#REF!</definedName>
    <definedName name="DATA110D">[4]Data!#REF!</definedName>
    <definedName name="DATA110E">[4]Data!#REF!</definedName>
    <definedName name="DATA110F">[4]Data!#REF!</definedName>
    <definedName name="DATA110G">[4]Data!#REF!</definedName>
    <definedName name="DATA110H">[4]Data!#REF!</definedName>
    <definedName name="DATA110I">[4]Data!#REF!</definedName>
    <definedName name="DATA110J">[4]Data!#REF!</definedName>
    <definedName name="DATA110K">[4]Data!#REF!</definedName>
    <definedName name="DATA110L">[4]Data!#REF!</definedName>
    <definedName name="DATA110M">[4]Data!#REF!</definedName>
    <definedName name="DATA110N">[4]Data!#REF!</definedName>
    <definedName name="DATA110O">[4]Data!#REF!</definedName>
    <definedName name="DATA110P">[4]Data!#REF!</definedName>
    <definedName name="DATA111A">[4]Data!#REF!</definedName>
    <definedName name="DATA111B">[4]Data!#REF!</definedName>
    <definedName name="DATA111C">[4]Data!#REF!</definedName>
    <definedName name="DATA111D">[4]Data!#REF!</definedName>
    <definedName name="DATA111E">[4]Data!#REF!</definedName>
    <definedName name="DATA111F">[4]Data!#REF!</definedName>
    <definedName name="DATA111G">[4]Data!#REF!</definedName>
    <definedName name="DATA111H">[4]Data!#REF!</definedName>
    <definedName name="DATA111I">[4]Data!#REF!</definedName>
    <definedName name="DATA111J">[4]Data!#REF!</definedName>
    <definedName name="DATA111K">[4]Data!#REF!</definedName>
    <definedName name="DATA111L">[4]Data!#REF!</definedName>
    <definedName name="DATA111M">[4]Data!#REF!</definedName>
    <definedName name="DATA111N">[4]Data!#REF!</definedName>
    <definedName name="DATA111O">[4]Data!#REF!</definedName>
    <definedName name="DATA111P">[4]Data!#REF!</definedName>
    <definedName name="DATA112A">[4]Data!#REF!</definedName>
    <definedName name="DATA112B">[4]Data!#REF!</definedName>
    <definedName name="DATA112C">[4]Data!#REF!</definedName>
    <definedName name="DATA112D">[4]Data!#REF!</definedName>
    <definedName name="DATA112E">[4]Data!#REF!</definedName>
    <definedName name="DATA112F">[4]Data!#REF!</definedName>
    <definedName name="DATA112G">[4]Data!#REF!</definedName>
    <definedName name="DATA112H">[4]Data!#REF!</definedName>
    <definedName name="DATA112I">[4]Data!#REF!</definedName>
    <definedName name="DATA112J">[4]Data!#REF!</definedName>
    <definedName name="DATA112K">[4]Data!#REF!</definedName>
    <definedName name="DATA112L">[4]Data!#REF!</definedName>
    <definedName name="DATA112M">[4]Data!#REF!</definedName>
    <definedName name="DATA112N">[4]Data!#REF!</definedName>
    <definedName name="DATA112O">[4]Data!#REF!</definedName>
    <definedName name="DATA112P">[4]Data!#REF!</definedName>
    <definedName name="DATA113A">[4]Data!#REF!</definedName>
    <definedName name="DATA113B">[4]Data!#REF!</definedName>
    <definedName name="DATA113C">[4]Data!#REF!</definedName>
    <definedName name="DATA113D">[4]Data!#REF!</definedName>
    <definedName name="DATA113E">[4]Data!#REF!</definedName>
    <definedName name="DATA113F">[4]Data!#REF!</definedName>
    <definedName name="DATA113G">[4]Data!#REF!</definedName>
    <definedName name="DATA113H">[4]Data!#REF!</definedName>
    <definedName name="DATA113I">[4]Data!#REF!</definedName>
    <definedName name="DATA113J">[4]Data!#REF!</definedName>
    <definedName name="DATA113K">[4]Data!#REF!</definedName>
    <definedName name="DATA114">[4]Data!#REF!</definedName>
    <definedName name="DATA115">[4]Data!#REF!</definedName>
    <definedName name="DATA116">[4]Data!#REF!</definedName>
    <definedName name="DATA117">[4]Data!#REF!</definedName>
    <definedName name="DATA118">[4]Data!#REF!</definedName>
    <definedName name="DATA119">[4]Data!#REF!</definedName>
    <definedName name="DATA12">[4]Data!#REF!</definedName>
    <definedName name="DATA120">[4]Data!#REF!</definedName>
    <definedName name="DATA121">[4]Data!#REF!</definedName>
    <definedName name="DATA122">[4]Data!#REF!</definedName>
    <definedName name="DATA123">[4]Data!#REF!</definedName>
    <definedName name="DATA124">[4]Data!#REF!</definedName>
    <definedName name="DATA125">[4]Data!#REF!</definedName>
    <definedName name="DATA126">[4]Data!#REF!</definedName>
    <definedName name="DATA127A">[4]Data!#REF!</definedName>
    <definedName name="DATA127B">[4]Data!#REF!</definedName>
    <definedName name="DATA127C">[4]Data!#REF!</definedName>
    <definedName name="DATA127D">[4]Data!#REF!</definedName>
    <definedName name="DATA127E">[4]Data!#REF!</definedName>
    <definedName name="DATA127F">[4]Data!#REF!</definedName>
    <definedName name="DATA127G">[4]Data!#REF!</definedName>
    <definedName name="DATA127H">[4]Data!#REF!</definedName>
    <definedName name="DATA127I">[4]Data!#REF!</definedName>
    <definedName name="DATA127J">[4]Data!#REF!</definedName>
    <definedName name="DATA128A">[4]Data!#REF!</definedName>
    <definedName name="DATA128B">[4]Data!#REF!</definedName>
    <definedName name="DATA128C">[4]Data!#REF!</definedName>
    <definedName name="DATA128D">[4]Data!#REF!</definedName>
    <definedName name="DATA128E">[4]Data!#REF!</definedName>
    <definedName name="DATA128F">[4]Data!#REF!</definedName>
    <definedName name="DATA128G">[4]Data!#REF!</definedName>
    <definedName name="DATA129A">[4]Data!#REF!</definedName>
    <definedName name="DATA129B">[4]Data!#REF!</definedName>
    <definedName name="DATA129C">[4]Data!#REF!</definedName>
    <definedName name="DATA129D">[4]Data!#REF!</definedName>
    <definedName name="DATA13">[4]Data!#REF!</definedName>
    <definedName name="DATA130A">[4]Data!#REF!</definedName>
    <definedName name="DATA130B">[4]Data!#REF!</definedName>
    <definedName name="DATA131">[4]Data!#REF!</definedName>
    <definedName name="DATA132">[4]Data!#REF!</definedName>
    <definedName name="DATA133">[4]Data!#REF!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[4]Data!#REF!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[4]Data!#REF!</definedName>
    <definedName name="DATA144">[4]Data!#REF!</definedName>
    <definedName name="DATA145">[4]Data!#REF!</definedName>
    <definedName name="DATA146">[4]Data!#REF!</definedName>
    <definedName name="DATA147">[4]Data!#REF!</definedName>
    <definedName name="DATA148">[4]Data!#REF!</definedName>
    <definedName name="DATA149">[4]Data!#REF!</definedName>
    <definedName name="DATA150">[4]Data!#REF!</definedName>
    <definedName name="DATA152">[4]Data!#REF!</definedName>
    <definedName name="DATA153">[4]Data!#REF!</definedName>
    <definedName name="DATA154">[4]Data!#REF!</definedName>
    <definedName name="DATA156">[4]Data!#REF!</definedName>
    <definedName name="DATA157">[4]Data!#REF!</definedName>
    <definedName name="DATA158">[4]Data!#REF!</definedName>
    <definedName name="DATA159A">[4]Data!#REF!</definedName>
    <definedName name="DATA159B">[4]Data!#REF!</definedName>
    <definedName name="DATA159C">[4]Data!#REF!</definedName>
    <definedName name="DATA159D">[4]Data!#REF!</definedName>
    <definedName name="DATA16">[4]Data!#REF!</definedName>
    <definedName name="DATA160">[4]Data!#REF!</definedName>
    <definedName name="DATA161">[4]Data!#REF!</definedName>
    <definedName name="DATA162">[4]Data!#REF!</definedName>
    <definedName name="DATA163">[4]Data!#REF!</definedName>
    <definedName name="DATA18">[4]Data!#REF!</definedName>
    <definedName name="DATA19">[4]Data!#REF!</definedName>
    <definedName name="DATA2">[4]Data!#REF!</definedName>
    <definedName name="DATA20">[4]Data!#REF!</definedName>
    <definedName name="DATA21">[4]Data!#REF!</definedName>
    <definedName name="DATA22">[4]Data!#REF!</definedName>
    <definedName name="DATA23">[4]Data!#REF!</definedName>
    <definedName name="DATA24">[4]Data!#REF!</definedName>
    <definedName name="DATA26">[4]Data!#REF!</definedName>
    <definedName name="DATA27">[4]Data!#REF!</definedName>
    <definedName name="DATA29">[4]Data!#REF!</definedName>
    <definedName name="DATA3">[4]Data!#REF!</definedName>
    <definedName name="DATA30">[4]Data!#REF!</definedName>
    <definedName name="DATA31">[4]Data!#REF!</definedName>
    <definedName name="DATA32">[4]Data!#REF!</definedName>
    <definedName name="DATA33">[4]Data!#REF!</definedName>
    <definedName name="DATA34">[4]Data!#REF!</definedName>
    <definedName name="DATA35">[4]Data!#REF!</definedName>
    <definedName name="DATA36">[4]Data!#REF!</definedName>
    <definedName name="DATA37">[4]Data!#REF!</definedName>
    <definedName name="DATA38">[4]Data!#REF!</definedName>
    <definedName name="DATA39">[4]Data!#REF!</definedName>
    <definedName name="DATA4">[4]Data!#REF!</definedName>
    <definedName name="DATA40">[4]Data!#REF!</definedName>
    <definedName name="DATA41">[4]Data!#REF!</definedName>
    <definedName name="DATA42">[4]Data!#REF!</definedName>
    <definedName name="DATA43">[4]Data!#REF!</definedName>
    <definedName name="DATA44">[4]Data!#REF!</definedName>
    <definedName name="DATA45">[4]Data!#REF!</definedName>
    <definedName name="DATA46">[4]Data!#REF!</definedName>
    <definedName name="DATA47">[4]Data!#REF!</definedName>
    <definedName name="DATA48">[4]Data!#REF!</definedName>
    <definedName name="DATA49">[4]Data!#REF!</definedName>
    <definedName name="DATA5">[4]Data!#REF!</definedName>
    <definedName name="DATA50">[4]Data!#REF!</definedName>
    <definedName name="DATA51">[4]Data!#REF!</definedName>
    <definedName name="DATA52">[4]Data!#REF!</definedName>
    <definedName name="DATA53">[4]Data!#REF!</definedName>
    <definedName name="DATA54">[4]Data!#REF!</definedName>
    <definedName name="DATA56">[4]Data!#REF!</definedName>
    <definedName name="DATA57">[4]Data!#REF!</definedName>
    <definedName name="DATA58">[4]Data!#REF!</definedName>
    <definedName name="DATA59">[4]Data!#REF!</definedName>
    <definedName name="DATA6">[4]Data!#REF!</definedName>
    <definedName name="DATA60">[4]Data!#REF!</definedName>
    <definedName name="DATA61">[4]Data!#REF!</definedName>
    <definedName name="DATA63">[4]Data!#REF!</definedName>
    <definedName name="DATA64">[4]Data!#REF!</definedName>
    <definedName name="DATA65">[4]Data!#REF!</definedName>
    <definedName name="DATA66">[4]Data!#REF!</definedName>
    <definedName name="DATA67">[4]Data!#REF!</definedName>
    <definedName name="DATA68">[4]Data!#REF!</definedName>
    <definedName name="DATA69">[4]Data!#REF!</definedName>
    <definedName name="DATA7">[4]Data!#REF!</definedName>
    <definedName name="DATA70">[4]Data!#REF!</definedName>
    <definedName name="DATA71">[4]Data!#REF!</definedName>
    <definedName name="DATA72">[4]Data!#REF!</definedName>
    <definedName name="DATA73">[4]Data!#REF!</definedName>
    <definedName name="DATA74">[4]Data!#REF!</definedName>
    <definedName name="DATA76">[4]Data!#REF!</definedName>
    <definedName name="DATA77A">[4]Data!#REF!</definedName>
    <definedName name="DATA77B">[4]Data!#REF!</definedName>
    <definedName name="DATA78">[4]Data!#REF!</definedName>
    <definedName name="DATA79A">[4]Data!#REF!</definedName>
    <definedName name="DATA79B">[4]Data!#REF!</definedName>
    <definedName name="DATA79C">[4]Data!#REF!</definedName>
    <definedName name="DATA8">[4]Data!#REF!</definedName>
    <definedName name="DATA80A">[4]Data!#REF!</definedName>
    <definedName name="DATA80B">[4]Data!#REF!</definedName>
    <definedName name="DATA80C">[4]Data!#REF!</definedName>
    <definedName name="DATA81">[4]Data!#REF!</definedName>
    <definedName name="DATA82">[4]Data!#REF!</definedName>
    <definedName name="DATA84">[4]Data!#REF!</definedName>
    <definedName name="DATA85">[4]Data!#REF!</definedName>
    <definedName name="DATA86">[4]Data!#REF!</definedName>
    <definedName name="DATA87">[4]Data!#REF!</definedName>
    <definedName name="DATA88">[4]Data!#REF!</definedName>
    <definedName name="DATA89">[4]Data!#REF!</definedName>
    <definedName name="DATA9">[4]Data!#REF!</definedName>
    <definedName name="DATA90">[4]Data!#REF!</definedName>
    <definedName name="DATA92">[4]Data!#REF!</definedName>
    <definedName name="DATA93">[4]Data!#REF!</definedName>
    <definedName name="DATA94">[4]Data!#REF!</definedName>
    <definedName name="DATA95">[4]Data!#REF!</definedName>
    <definedName name="DATA98">[4]Data!#REF!</definedName>
    <definedName name="DATA99">[4]Data!#REF!</definedName>
    <definedName name="datonators">#REF!</definedName>
    <definedName name="DESC100">[4]Data!#REF!</definedName>
    <definedName name="DESC101">[4]Data!#REF!</definedName>
    <definedName name="DESC1011">[4]Data!#REF!</definedName>
    <definedName name="DESC1012">[4]Data!#REF!</definedName>
    <definedName name="DESC1013">[4]Data!#REF!</definedName>
    <definedName name="DESC1014">[4]Data!#REF!</definedName>
    <definedName name="DESC1015">[4]Data!#REF!</definedName>
    <definedName name="DESC102">[4]Data!#REF!</definedName>
    <definedName name="DESC103">[4]Data!#REF!</definedName>
    <definedName name="DESC104">[4]Data!#REF!</definedName>
    <definedName name="DESC105">[4]Data!#REF!</definedName>
    <definedName name="DESC106">[4]Data!#REF!</definedName>
    <definedName name="DESC107">[4]Data!#REF!</definedName>
    <definedName name="DESC107A">[4]Data!#REF!</definedName>
    <definedName name="DESC107B">[4]Data!#REF!</definedName>
    <definedName name="DESC107C">[4]Data!#REF!</definedName>
    <definedName name="DESC107D">[4]Data!#REF!</definedName>
    <definedName name="DESC107E">[4]Data!#REF!</definedName>
    <definedName name="DESC107F">[4]Data!#REF!</definedName>
    <definedName name="DESC107G">[4]Data!#REF!</definedName>
    <definedName name="DESC108">[4]Data!#REF!</definedName>
    <definedName name="DESC108A">[4]Data!#REF!</definedName>
    <definedName name="DESC108B">[4]Data!#REF!</definedName>
    <definedName name="DESC108C">[4]Data!#REF!</definedName>
    <definedName name="DESC108D">[4]Data!#REF!</definedName>
    <definedName name="DESC108E">[4]Data!#REF!</definedName>
    <definedName name="DESC108F">[4]Data!#REF!</definedName>
    <definedName name="DESC108G">[4]Data!#REF!</definedName>
    <definedName name="DESC108H">[4]Data!#REF!</definedName>
    <definedName name="DESC108I">[4]Data!#REF!</definedName>
    <definedName name="DESC108J">[4]Data!#REF!</definedName>
    <definedName name="DESC108K">[4]Data!#REF!</definedName>
    <definedName name="DESC108L">[4]Data!#REF!</definedName>
    <definedName name="DESC108M">[4]Data!#REF!</definedName>
    <definedName name="DESC108N">[4]Data!#REF!</definedName>
    <definedName name="DESC108O">[4]Data!#REF!</definedName>
    <definedName name="DESC108P">[4]Data!#REF!</definedName>
    <definedName name="DESC109">[4]Data!#REF!</definedName>
    <definedName name="DESC109A">[4]Data!#REF!</definedName>
    <definedName name="DESC109B">[4]Data!#REF!</definedName>
    <definedName name="DESC109C">[4]Data!#REF!</definedName>
    <definedName name="DESC109D">[4]Data!#REF!</definedName>
    <definedName name="DESC109E">[4]Data!#REF!</definedName>
    <definedName name="DESC109F">[4]Data!#REF!</definedName>
    <definedName name="DESC109G">[4]Data!#REF!</definedName>
    <definedName name="DESC109H">[4]Data!#REF!</definedName>
    <definedName name="DESC109I">[4]Data!#REF!</definedName>
    <definedName name="DESC109J">[4]Data!#REF!</definedName>
    <definedName name="DESC109K">[4]Data!#REF!</definedName>
    <definedName name="DESC109L">[4]Data!#REF!</definedName>
    <definedName name="DESC109M">[4]Data!#REF!</definedName>
    <definedName name="DESC109N">[4]Data!#REF!</definedName>
    <definedName name="DESC109O">[4]Data!#REF!</definedName>
    <definedName name="DESC109P">[4]Data!#REF!</definedName>
    <definedName name="DESC110">[4]Data!#REF!</definedName>
    <definedName name="DESC110A">[4]Data!#REF!</definedName>
    <definedName name="DESC110B">[4]Data!#REF!</definedName>
    <definedName name="DESC110C">[4]Data!#REF!</definedName>
    <definedName name="DESC110D">[4]Data!#REF!</definedName>
    <definedName name="DESC110E">[4]Data!#REF!</definedName>
    <definedName name="DESC110F">[4]Data!#REF!</definedName>
    <definedName name="DESC110G">[4]Data!#REF!</definedName>
    <definedName name="DESC110H">[4]Data!#REF!</definedName>
    <definedName name="DESC110I">[4]Data!#REF!</definedName>
    <definedName name="DESC110J">[4]Data!#REF!</definedName>
    <definedName name="DESC110K">[4]Data!#REF!</definedName>
    <definedName name="DESC110L">[4]Data!#REF!</definedName>
    <definedName name="DESC110M">[4]Data!#REF!</definedName>
    <definedName name="DESC110N">[4]Data!#REF!</definedName>
    <definedName name="DESC110O">[4]Data!#REF!</definedName>
    <definedName name="DESC110P">[4]Data!#REF!</definedName>
    <definedName name="DESC111">[4]Data!#REF!</definedName>
    <definedName name="DESC111A">[4]Data!#REF!</definedName>
    <definedName name="DESC111B">[4]Data!#REF!</definedName>
    <definedName name="DESC111C">[4]Data!#REF!</definedName>
    <definedName name="DESC111D">[4]Data!#REF!</definedName>
    <definedName name="DESC111E">[4]Data!#REF!</definedName>
    <definedName name="DESC111F">[4]Data!#REF!</definedName>
    <definedName name="DESC111G">[4]Data!#REF!</definedName>
    <definedName name="DESC111H">[4]Data!#REF!</definedName>
    <definedName name="DESC111I">[4]Data!#REF!</definedName>
    <definedName name="DESC111J">[4]Data!#REF!</definedName>
    <definedName name="DESC111K">[4]Data!#REF!</definedName>
    <definedName name="DESC111L">[4]Data!#REF!</definedName>
    <definedName name="DESC111M">[4]Data!#REF!</definedName>
    <definedName name="DESC111N">[4]Data!#REF!</definedName>
    <definedName name="DESC111O">[4]Data!#REF!</definedName>
    <definedName name="DESC111P">[4]Data!#REF!</definedName>
    <definedName name="DESC112">[4]Data!#REF!</definedName>
    <definedName name="DESC112A">[4]Data!#REF!</definedName>
    <definedName name="DESC112B">[4]Data!#REF!</definedName>
    <definedName name="DESC112C">[4]Data!#REF!</definedName>
    <definedName name="DESC112D">[4]Data!#REF!</definedName>
    <definedName name="DESC112E">[4]Data!#REF!</definedName>
    <definedName name="DESC112F">[4]Data!#REF!</definedName>
    <definedName name="DESC112G">[4]Data!#REF!</definedName>
    <definedName name="DESC112H">[4]Data!#REF!</definedName>
    <definedName name="DESC112I">[4]Data!#REF!</definedName>
    <definedName name="DESC112J">[4]Data!#REF!</definedName>
    <definedName name="DESC112K">[4]Data!#REF!</definedName>
    <definedName name="DESC112L">[4]Data!#REF!</definedName>
    <definedName name="DESC112M">[4]Data!#REF!</definedName>
    <definedName name="DESC112N">[4]Data!#REF!</definedName>
    <definedName name="DESC112O">[4]Data!#REF!</definedName>
    <definedName name="DESC112P">[4]Data!#REF!</definedName>
    <definedName name="DESC113">[4]Data!#REF!</definedName>
    <definedName name="DESC113A">[4]Data!#REF!</definedName>
    <definedName name="DESC113B">[4]Data!#REF!</definedName>
    <definedName name="DESC113C">[4]Data!#REF!</definedName>
    <definedName name="DESC113D">[4]Data!#REF!</definedName>
    <definedName name="DESC113E">[4]Data!#REF!</definedName>
    <definedName name="DESC113F">[4]Data!#REF!</definedName>
    <definedName name="DESC113G">[4]Data!#REF!</definedName>
    <definedName name="DESC113H">[4]Data!#REF!</definedName>
    <definedName name="DESC113I">[4]Data!#REF!</definedName>
    <definedName name="DESC113J">[4]Data!#REF!</definedName>
    <definedName name="DESC113K">[4]Data!#REF!</definedName>
    <definedName name="DESC114">[4]Data!#REF!</definedName>
    <definedName name="DESC115">[4]Data!#REF!</definedName>
    <definedName name="DESC116">[4]Data!#REF!</definedName>
    <definedName name="DESC117">[4]Data!#REF!</definedName>
    <definedName name="DESC118">[4]Data!#REF!</definedName>
    <definedName name="DESC119">[4]Data!#REF!</definedName>
    <definedName name="DESC120">[4]Data!#REF!</definedName>
    <definedName name="DESC121">[4]Data!#REF!</definedName>
    <definedName name="DESC122">[4]Data!#REF!</definedName>
    <definedName name="DESC123">[4]Data!#REF!</definedName>
    <definedName name="DESC124">[4]Data!#REF!</definedName>
    <definedName name="DESC125">[4]Data!#REF!</definedName>
    <definedName name="DESC126">[4]Data!#REF!</definedName>
    <definedName name="DESC127">[4]Data!#REF!</definedName>
    <definedName name="DESC127A">[4]Data!#REF!</definedName>
    <definedName name="DESC127B">[4]Data!#REF!</definedName>
    <definedName name="DESC127C">[4]Data!#REF!</definedName>
    <definedName name="DESC127D">[4]Data!#REF!</definedName>
    <definedName name="DESC127E">[4]Data!#REF!</definedName>
    <definedName name="DESC127F">[4]Data!#REF!</definedName>
    <definedName name="DESC127G">[4]Data!#REF!</definedName>
    <definedName name="DESC127H">[4]Data!#REF!</definedName>
    <definedName name="DESC127I">[4]Data!#REF!</definedName>
    <definedName name="DESC127J">[4]Data!#REF!</definedName>
    <definedName name="DESC128">[4]Data!#REF!</definedName>
    <definedName name="DESC128A">[4]Data!#REF!</definedName>
    <definedName name="DESC128B">[4]Data!#REF!</definedName>
    <definedName name="DESC128C">[4]Data!#REF!</definedName>
    <definedName name="DESC128D">[4]Data!#REF!</definedName>
    <definedName name="DESC128E">[4]Data!#REF!</definedName>
    <definedName name="DESC128F">[4]Data!#REF!</definedName>
    <definedName name="DESC128G">[4]Data!#REF!</definedName>
    <definedName name="DESC129">[4]Data!#REF!</definedName>
    <definedName name="DESC129A">[4]Data!#REF!</definedName>
    <definedName name="DESC129B">[4]Data!#REF!</definedName>
    <definedName name="DESC129C">[4]Data!#REF!</definedName>
    <definedName name="DESC129D">[4]Data!#REF!</definedName>
    <definedName name="DESC130">[4]Data!#REF!</definedName>
    <definedName name="DESC130A">[4]Data!#REF!</definedName>
    <definedName name="DESC130B">[4]Data!#REF!</definedName>
    <definedName name="DESC131">[4]Data!#REF!</definedName>
    <definedName name="DESC132">[4]Data!#REF!</definedName>
    <definedName name="DESC133">[4]Data!#REF!</definedName>
    <definedName name="DESC14">[4]Data!#REF!</definedName>
    <definedName name="DESC143">[4]Data!#REF!</definedName>
    <definedName name="DESC144">[4]Data!#REF!</definedName>
    <definedName name="DESC145">[4]Data!#REF!</definedName>
    <definedName name="DESC146">[4]Data!#REF!</definedName>
    <definedName name="DESC147">[4]Data!#REF!</definedName>
    <definedName name="DESC148">[4]Data!#REF!</definedName>
    <definedName name="DESC149">[4]Data!#REF!</definedName>
    <definedName name="DESC150">[4]Data!#REF!</definedName>
    <definedName name="DESC152">[4]Data!#REF!</definedName>
    <definedName name="DESC153">[4]Data!#REF!</definedName>
    <definedName name="DESC154">[4]Data!#REF!</definedName>
    <definedName name="DESC155">[4]Data!#REF!</definedName>
    <definedName name="DESC156">[4]Data!#REF!</definedName>
    <definedName name="DESC157">[4]Data!#REF!</definedName>
    <definedName name="DESC158">[4]Data!#REF!</definedName>
    <definedName name="DESC16">[4]Data!#REF!</definedName>
    <definedName name="DESC18">[4]Data!#REF!</definedName>
    <definedName name="DESC19">[4]Data!#REF!</definedName>
    <definedName name="DESC20">[4]Data!#REF!</definedName>
    <definedName name="DESC21">[4]Data!#REF!</definedName>
    <definedName name="DESC22">[4]Data!#REF!</definedName>
    <definedName name="DESC23">[4]Data!#REF!</definedName>
    <definedName name="DESC24">[4]Data!#REF!</definedName>
    <definedName name="DESC26">[4]Data!#REF!</definedName>
    <definedName name="DESC27">[4]Data!#REF!</definedName>
    <definedName name="DESC29">[4]Data!#REF!</definedName>
    <definedName name="DESC30">[4]Data!#REF!</definedName>
    <definedName name="DESC31">[4]Data!#REF!</definedName>
    <definedName name="DESC32">[4]Data!#REF!</definedName>
    <definedName name="DESC33">[4]Data!#REF!</definedName>
    <definedName name="DESC34">[4]Data!#REF!</definedName>
    <definedName name="DESC35">[4]Data!#REF!</definedName>
    <definedName name="DESC36">[4]Data!#REF!</definedName>
    <definedName name="DESC37">[4]Data!#REF!</definedName>
    <definedName name="DESC38">[4]Data!#REF!</definedName>
    <definedName name="DESC39">[4]Data!#REF!</definedName>
    <definedName name="DESC40">[4]Data!#REF!</definedName>
    <definedName name="DESC41">[4]Data!#REF!</definedName>
    <definedName name="DESC42">[4]Data!#REF!</definedName>
    <definedName name="DESC43">[4]Data!#REF!</definedName>
    <definedName name="DESC44">[4]Data!#REF!</definedName>
    <definedName name="DESC45">[4]Data!#REF!</definedName>
    <definedName name="DESC46">[4]Data!#REF!</definedName>
    <definedName name="DESC47">[4]Data!#REF!</definedName>
    <definedName name="DESC48">[4]Data!#REF!</definedName>
    <definedName name="DESC49">[4]Data!#REF!</definedName>
    <definedName name="DESC50">[4]Data!#REF!</definedName>
    <definedName name="DESC51">[4]Data!#REF!</definedName>
    <definedName name="DESC52">[4]Data!#REF!</definedName>
    <definedName name="DESC54">[4]Data!#REF!</definedName>
    <definedName name="DESC56">[4]Data!#REF!</definedName>
    <definedName name="DESC57">[4]Data!#REF!</definedName>
    <definedName name="DESC58">[4]Data!#REF!</definedName>
    <definedName name="DESC59">[4]Data!#REF!</definedName>
    <definedName name="DESC60">[4]Data!#REF!</definedName>
    <definedName name="DESC61">[4]Data!#REF!</definedName>
    <definedName name="DESC63">[4]Data!#REF!</definedName>
    <definedName name="DESC64">[4]Data!#REF!</definedName>
    <definedName name="DESC65">[4]Data!#REF!</definedName>
    <definedName name="DESC66">[4]Data!#REF!</definedName>
    <definedName name="DESC68">[4]Data!#REF!</definedName>
    <definedName name="DESC69">[4]Data!#REF!</definedName>
    <definedName name="DESC7">[4]Data!#REF!</definedName>
    <definedName name="DESC70">[4]Data!#REF!</definedName>
    <definedName name="DESC71">[4]Data!#REF!</definedName>
    <definedName name="DESC72">[4]Data!#REF!</definedName>
    <definedName name="DESC73">[4]Data!#REF!</definedName>
    <definedName name="DESC74">[4]Data!#REF!</definedName>
    <definedName name="DESC77">[4]Data!#REF!</definedName>
    <definedName name="DESC78">[4]Data!#REF!</definedName>
    <definedName name="DESC79">[4]Data!#REF!</definedName>
    <definedName name="DESC79A">[4]Data!#REF!</definedName>
    <definedName name="DESC79B">[4]Data!#REF!</definedName>
    <definedName name="DESC79C">[4]Data!#REF!</definedName>
    <definedName name="DESC80">[4]Data!#REF!</definedName>
    <definedName name="DESC80A">[4]Data!#REF!</definedName>
    <definedName name="DESC80B">[4]Data!#REF!</definedName>
    <definedName name="DESC80C">[4]Data!#REF!</definedName>
    <definedName name="DESC81">[4]Data!#REF!</definedName>
    <definedName name="DESC82">[4]Data!#REF!</definedName>
    <definedName name="DESC85">[4]Data!#REF!</definedName>
    <definedName name="DESC86">[4]Data!#REF!</definedName>
    <definedName name="DESC87">[4]Data!#REF!</definedName>
    <definedName name="DESC88">[4]Data!#REF!</definedName>
    <definedName name="DESC92">[4]Data!#REF!</definedName>
    <definedName name="DESC93">[4]Data!#REF!</definedName>
    <definedName name="DESC94">[4]Data!#REF!</definedName>
    <definedName name="DESC95">[4]Data!#REF!</definedName>
    <definedName name="DESC98">[4]Data!#REF!</definedName>
    <definedName name="DESC99">[4]Data!#REF!</definedName>
    <definedName name="Detonator">#REF!</definedName>
    <definedName name="dghkl" hidden="1">{"'Bill No. 7'!$A$1:$G$32"}</definedName>
    <definedName name="diesel">#REF!</definedName>
    <definedName name="dozer">#REF!</definedName>
    <definedName name="dozer200">#REF!</definedName>
    <definedName name="dresser">#REF!</definedName>
    <definedName name="driller">#REF!</definedName>
    <definedName name="drillingequipment">#REF!</definedName>
    <definedName name="dsds">#REF!</definedName>
    <definedName name="dt">#REF!</definedName>
    <definedName name="Dust">#REF!</definedName>
    <definedName name="eeer">#REF!</definedName>
    <definedName name="Elead">#REF!</definedName>
    <definedName name="electrician">#REF!</definedName>
    <definedName name="emulsion">#REF!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wcompact">#REF!</definedName>
    <definedName name="excavator">#REF!</definedName>
    <definedName name="Excel_BuiltIn__FilterDatabase_11">#REF!</definedName>
    <definedName name="Excel_BuiltIn__FilterDatabase_12">#REF!</definedName>
    <definedName name="Excel_BuiltIn__FilterDatabase_13">#REF!</definedName>
    <definedName name="Excel_BuiltIn__FilterDatabase_5">'[6]Qty SR'!#REF!</definedName>
    <definedName name="Excel_BuiltIn__FilterDatabase_9_1">#REF!</definedName>
    <definedName name="Excel_BuiltIn_Print_Area_13_1">#REF!</definedName>
    <definedName name="Excel_BuiltIn_Print_Area_15_1">#REF!</definedName>
    <definedName name="Excel_BuiltIn_Print_Area_15_1_1">#REF!</definedName>
    <definedName name="Excel_BuiltIn_Print_Area_15_1_1_1">#REF!</definedName>
    <definedName name="Excel_BuiltIn_Print_Area_5_1">#REF!</definedName>
    <definedName name="Excel_BuiltIn_Print_Titles_2_1">#REF!</definedName>
    <definedName name="Excel_BuiltIn_Print_Titles_3_1">('[7]Qty MCW'!$A$1:$G$65531,'[7]Qty MCW'!$A$1:$IV$3)</definedName>
    <definedName name="Excel_BuiltIn_Print_Titles_3_1_1">('[7]Qty MCW'!$A$1:$G$65508,'[7]Qty MCW'!$A$1:$IV$3)</definedName>
    <definedName name="Excel_BuiltIn_Print_Titles_6_1">('[7]Qty SR'!$A$1:$F$65512,'[7]Qty SR'!$A$1:$IV$3)</definedName>
    <definedName name="facia">#REF!</definedName>
    <definedName name="faciastone">'[2]Material '!$G$51</definedName>
    <definedName name="fiberboard">#REF!</definedName>
    <definedName name="fiberboard20">#REF!</definedName>
    <definedName name="fiberboard5">#REF!</definedName>
    <definedName name="fibreboard12">#REF!</definedName>
    <definedName name="fitter">#REF!</definedName>
    <definedName name="From">#REF!</definedName>
    <definedName name="fusewire">#REF!</definedName>
    <definedName name="gelatine">#REF!</definedName>
    <definedName name="geofabric">#REF!</definedName>
    <definedName name="Gera">[8]BOQ!#REF!</definedName>
    <definedName name="grader">#REF!</definedName>
    <definedName name="gravel">#REF!</definedName>
    <definedName name="grbs">#REF!</definedName>
    <definedName name="GSubase">#REF!</definedName>
    <definedName name="H">#REF!</definedName>
    <definedName name="Hammerman">#REF!</definedName>
    <definedName name="headblacksmith">#REF!</definedName>
    <definedName name="HEADER">#REF!</definedName>
    <definedName name="headmason">#REF!</definedName>
    <definedName name="hmplant">#REF!</definedName>
    <definedName name="hmplant10">#REF!</definedName>
    <definedName name="hmplant25t">[5]Machinery!#REF!</definedName>
    <definedName name="hmplant30">#REF!</definedName>
    <definedName name="hmplant40t">[5]Machinery!#REF!</definedName>
    <definedName name="hmplant50t">[5]Machinery!#REF!</definedName>
    <definedName name="hmplant8t">[5]Machinery!#REF!</definedName>
    <definedName name="hotmixmidium">#REF!</definedName>
    <definedName name="hotmixplant">#REF!</definedName>
    <definedName name="hotmixsmall">#REF!</definedName>
    <definedName name="hpfinisher">[5]Machinery!#REF!</definedName>
    <definedName name="Hpipe1000">#REF!</definedName>
    <definedName name="Hpipe1200">#REF!</definedName>
    <definedName name="Hpipe600">#REF!</definedName>
    <definedName name="Hpipe900">#REF!</definedName>
    <definedName name="hslab">#REF!</definedName>
    <definedName name="HTML_CodePage" hidden="1">1252</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umepipe1000">#REF!</definedName>
    <definedName name="humepipe1200">'[2]Material '!$G$48</definedName>
    <definedName name="Humepipe600">#REF!</definedName>
    <definedName name="Humepipe900">#REF!</definedName>
    <definedName name="humepipenp3">'[2]Material '!$G$49</definedName>
    <definedName name="ifgk">[4]Data!#REF!</definedName>
    <definedName name="khalasi">#REF!</definedName>
    <definedName name="L_Mate">[9]Labour!$D$16</definedName>
    <definedName name="L_Mazdoor">[9]Labour!$D$17</definedName>
    <definedName name="L_Mazdoor_Skilled">[9]Labour!$D$19</definedName>
    <definedName name="lead">'[10]Material '!$S$11</definedName>
    <definedName name="loader">#REF!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M_Water">[9]Material!$D$146</definedName>
    <definedName name="M_WellGradedGranularBaseMaterial_GradeA_236mm">[9]Material!$D$147</definedName>
    <definedName name="M_WellGradedGranularBaseMaterial_GradeA_265_475mm">[9]Material!$D$148</definedName>
    <definedName name="M_WellGradedGranularBaseMaterial_GradeA_53_265mm">[9]Material!$D$149</definedName>
    <definedName name="MAIN_CARRIAGEWAY">#REF!</definedName>
    <definedName name="mason">#REF!</definedName>
    <definedName name="mason1">'[2]Labour &amp; Plant'!$C$14</definedName>
    <definedName name="mason2">'[2]Labour &amp; Plant'!$C$15</definedName>
    <definedName name="masonhelper">#REF!</definedName>
    <definedName name="Mate">#REF!</definedName>
    <definedName name="Mazdoor">#REF!</definedName>
    <definedName name="mhjj" hidden="1">{"'Bill No. 7'!$A$1:$G$32"}</definedName>
    <definedName name="mixer">#REF!</definedName>
    <definedName name="modifiedbitumen">#REF!</definedName>
    <definedName name="Mpad12">#REF!</definedName>
    <definedName name="MPad25">#REF!</definedName>
    <definedName name="msbars">#REF!</definedName>
    <definedName name="mscaper">[5]Machinery!#REF!</definedName>
    <definedName name="msteel">#REF!</definedName>
    <definedName name="Muram">#REF!</definedName>
    <definedName name="neoprene">#REF!</definedName>
    <definedName name="neoprinbearing">#REF!</definedName>
    <definedName name="nothing">#REF!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vibrator">[5]Machinery!#REF!</definedName>
    <definedName name="OrdinaryRodBinder">#REF!</definedName>
    <definedName name="painter">#REF!</definedName>
    <definedName name="painter1">'[11]Labour &amp; Plant'!$C$32</definedName>
    <definedName name="paver">#REF!</definedName>
    <definedName name="pfinisher">[5]Machinery!#REF!</definedName>
    <definedName name="platecompactor">#REF!</definedName>
    <definedName name="plumber">#REF!</definedName>
    <definedName name="PM_MotorGrader">'[9]Plant &amp;  Machinery'!$G$25</definedName>
    <definedName name="PM_ThreeWheeled_80_100kN_StaticRoller">'[9]Plant &amp;  Machinery'!$G$34</definedName>
    <definedName name="PM_Tractor_Rotavator">'[9]Plant &amp;  Machinery'!$G$49</definedName>
    <definedName name="PM_WaterTanker_6kl">'[9]Plant &amp;  Machinery'!$G$53</definedName>
    <definedName name="PMLead">#REF!</definedName>
    <definedName name="ppac">#REF!</definedName>
    <definedName name="Premould20">#REF!</definedName>
    <definedName name="premoulded">#REF!</definedName>
    <definedName name="_xlnm.Print_Area" localSheetId="2">'268.150'!$D$4:$L$32</definedName>
    <definedName name="_xlnm.Print_Area" localSheetId="16">'411.968'!$D$4:$Q$35</definedName>
    <definedName name="_xlnm.Print_Area" localSheetId="0">BOQ!$A$1:$G$18</definedName>
    <definedName name="_xlnm.Print_Area" localSheetId="17">'MB-Junction_Sch-B'!$A$1:$J$26</definedName>
    <definedName name="_xlnm.Print_Area" localSheetId="1">'Quantity Summary'!$A$1:$G$13</definedName>
    <definedName name="_xlnm.Print_Area">#REF!</definedName>
    <definedName name="Print_Area_MI">#REF!</definedName>
    <definedName name="_xlnm.Print_Titles">#REF!</definedName>
    <definedName name="Ptroller">#REF!</definedName>
    <definedName name="Pugmill">#REF!</definedName>
    <definedName name="pvcpipe100">#REF!</definedName>
    <definedName name="pvcpipe150">#REF!</definedName>
    <definedName name="pvcpipe50">#REF!</definedName>
    <definedName name="qqq">#REF!</definedName>
    <definedName name="RA">#REF!</definedName>
    <definedName name="Rate">#REF!</definedName>
    <definedName name="RATEST">#REF!</definedName>
    <definedName name="Rodbinder">#REF!</definedName>
    <definedName name="roller">#REF!</definedName>
    <definedName name="roughstone">#REF!</definedName>
    <definedName name="Rpaint">#REF!</definedName>
    <definedName name="RRoll8">[5]Machinery!#REF!</definedName>
    <definedName name="rubbish">#REF!</definedName>
    <definedName name="S">#REF!</definedName>
    <definedName name="salballies">#REF!</definedName>
    <definedName name="sand">#REF!</definedName>
    <definedName name="sandf">#REF!</definedName>
    <definedName name="sandm">#REF!</definedName>
    <definedName name="scraper">#REF!</definedName>
    <definedName name="screening">#REF!</definedName>
    <definedName name="senserpaver">#REF!</definedName>
    <definedName name="shutteringtimber">#REF!</definedName>
    <definedName name="skilldresser">#REF!</definedName>
    <definedName name="skilledmazdoor">#REF!</definedName>
    <definedName name="skillmazdoor">#REF!</definedName>
    <definedName name="slab">#REF!</definedName>
    <definedName name="soling">#REF!</definedName>
    <definedName name="sprayer">#REF!</definedName>
    <definedName name="sslab">#REF!</definedName>
    <definedName name="staticpaver">#REF!</definedName>
    <definedName name="steel">#REF!</definedName>
    <definedName name="steelbars">#REF!</definedName>
    <definedName name="steelrod">#REF!</definedName>
    <definedName name="steelstrands">#REF!</definedName>
    <definedName name="steelwire">#REF!</definedName>
    <definedName name="steelwires">#REF!</definedName>
    <definedName name="stonebreaker">#REF!</definedName>
    <definedName name="strands">#REF!</definedName>
    <definedName name="structuralsteel">#REF!</definedName>
    <definedName name="sumana">#REF!</definedName>
    <definedName name="T">#REF!</definedName>
    <definedName name="tarnian">#REF!</definedName>
    <definedName name="Tiles">#REF!</definedName>
    <definedName name="timber">'[2]Material '!$G$30</definedName>
    <definedName name="tipp5t">#REF!</definedName>
    <definedName name="tipper">#REF!</definedName>
    <definedName name="tipper5t">#REF!</definedName>
    <definedName name="tractor">#REF!</definedName>
    <definedName name="transitmixer">#REF!</definedName>
    <definedName name="trmixer">[5]Machinery!#REF!</definedName>
    <definedName name="truck">[5]Machinery!#REF!</definedName>
    <definedName name="truck5t">#REF!</definedName>
    <definedName name="uslab">#REF!</definedName>
    <definedName name="vibrator">#REF!</definedName>
    <definedName name="vibro">#REF!</definedName>
    <definedName name="Water">#REF!</definedName>
    <definedName name="watertank">#REF!</definedName>
    <definedName name="watertanker">#REF!</definedName>
    <definedName name="wbmg1">#REF!</definedName>
    <definedName name="wbmg2">#REF!</definedName>
    <definedName name="wbmg3">#REF!</definedName>
    <definedName name="wbowser">[5]Machinery!#REF!</definedName>
    <definedName name="Welder">#REF!</definedName>
    <definedName name="welderhelper">#REF!</definedName>
    <definedName name="WmmLead">#REF!</definedName>
    <definedName name="wmmplant">#REF!</definedName>
    <definedName name="wwwe">#REF!</definedName>
    <definedName name="xvvv">#REF!</definedName>
    <definedName name="xxxx">#REF!</definedName>
    <definedName name="Zero">#REF!</definedName>
    <definedName name="zxgsdfg" hidden="1">{"'Bill No. 7'!$A$1:$G$32"}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9" l="1"/>
  <c r="K34" i="38"/>
  <c r="K34" i="37"/>
  <c r="G19" i="46"/>
  <c r="G19" i="44"/>
  <c r="E5" i="4"/>
  <c r="F5" i="4" s="1"/>
  <c r="G13" i="46"/>
  <c r="G13" i="44"/>
  <c r="E13" i="44"/>
  <c r="A4" i="4" l="1"/>
  <c r="A5" i="4" s="1"/>
  <c r="A6" i="4" s="1"/>
  <c r="A7" i="4" s="1"/>
  <c r="A8" i="4" s="1"/>
  <c r="A9" i="4" s="1"/>
  <c r="A10" i="4" s="1"/>
  <c r="A11" i="4" s="1"/>
  <c r="A12" i="4" s="1"/>
  <c r="A13" i="4" s="1"/>
  <c r="A14" i="4" s="1"/>
  <c r="A15" i="4" s="1"/>
  <c r="F3" i="4"/>
  <c r="F3" i="47" l="1"/>
  <c r="E4" i="4" s="1"/>
  <c r="F4" i="4" s="1"/>
  <c r="F13" i="47"/>
  <c r="E15" i="4" s="1"/>
  <c r="F15" i="4" s="1"/>
  <c r="L12" i="47"/>
  <c r="L11" i="47"/>
  <c r="L10" i="47"/>
  <c r="L9" i="47"/>
  <c r="L8" i="47"/>
  <c r="L7" i="47"/>
  <c r="L6" i="47"/>
  <c r="L5" i="47"/>
  <c r="L2" i="47"/>
  <c r="G18" i="46"/>
  <c r="Q16" i="46"/>
  <c r="E11" i="46" s="1"/>
  <c r="G11" i="46" s="1"/>
  <c r="G17" i="46"/>
  <c r="Q15" i="46"/>
  <c r="G16" i="46"/>
  <c r="Q14" i="46"/>
  <c r="G15" i="46"/>
  <c r="Q13" i="46"/>
  <c r="G14" i="46"/>
  <c r="Q12" i="46"/>
  <c r="G12" i="46"/>
  <c r="Q11" i="46"/>
  <c r="Q9" i="46"/>
  <c r="Q8" i="46"/>
  <c r="Q7" i="46"/>
  <c r="Q6" i="46"/>
  <c r="E6" i="46"/>
  <c r="G6" i="46" s="1"/>
  <c r="E5" i="46"/>
  <c r="G5" i="46" s="1"/>
  <c r="E11" i="44"/>
  <c r="G11" i="44" s="1"/>
  <c r="G17" i="44"/>
  <c r="G18" i="44"/>
  <c r="G12" i="44"/>
  <c r="G6" i="44"/>
  <c r="G5" i="44"/>
  <c r="G14" i="44"/>
  <c r="G16" i="44"/>
  <c r="G15" i="44"/>
  <c r="E6" i="44"/>
  <c r="E5" i="44"/>
  <c r="Q16" i="44"/>
  <c r="Q15" i="44"/>
  <c r="Q14" i="44"/>
  <c r="Q13" i="44"/>
  <c r="Q12" i="44"/>
  <c r="Q11" i="44"/>
  <c r="U8" i="44" s="1"/>
  <c r="Q7" i="44"/>
  <c r="U4" i="44" s="1"/>
  <c r="Q8" i="44"/>
  <c r="Q9" i="44"/>
  <c r="Q6" i="44"/>
  <c r="U4" i="46" l="1"/>
  <c r="U8" i="46"/>
  <c r="F5" i="47"/>
  <c r="E7" i="4" s="1"/>
  <c r="F6" i="47"/>
  <c r="E8" i="4" s="1"/>
  <c r="E10" i="44"/>
  <c r="G10" i="44" s="1"/>
  <c r="E9" i="44"/>
  <c r="G9" i="44" s="1"/>
  <c r="U7" i="44"/>
  <c r="E10" i="46"/>
  <c r="G10" i="46" s="1"/>
  <c r="E9" i="46"/>
  <c r="G9" i="46" s="1"/>
  <c r="U7" i="46"/>
  <c r="E8" i="44" l="1"/>
  <c r="G8" i="44" s="1"/>
  <c r="E7" i="44"/>
  <c r="G7" i="44" s="1"/>
  <c r="F7" i="47" s="1"/>
  <c r="E9" i="4" s="1"/>
  <c r="E8" i="46"/>
  <c r="G8" i="46" s="1"/>
  <c r="E7" i="46"/>
  <c r="G7" i="46" s="1"/>
  <c r="K29" i="39" l="1"/>
  <c r="K35" i="39"/>
  <c r="K34" i="39"/>
  <c r="I32" i="39"/>
  <c r="K30" i="39"/>
  <c r="K25" i="39"/>
  <c r="K24" i="39"/>
  <c r="K21" i="39"/>
  <c r="H20" i="39"/>
  <c r="O17" i="39"/>
  <c r="J17" i="39"/>
  <c r="H17" i="39"/>
  <c r="K17" i="39" s="1"/>
  <c r="K18" i="39" s="1"/>
  <c r="K16" i="39" s="1"/>
  <c r="K13" i="39"/>
  <c r="K14" i="39" s="1"/>
  <c r="K15" i="39" s="1"/>
  <c r="I13" i="39"/>
  <c r="H13" i="39"/>
  <c r="H11" i="39"/>
  <c r="K11" i="39" s="1"/>
  <c r="K12" i="39" s="1"/>
  <c r="H9" i="39"/>
  <c r="K9" i="39" s="1"/>
  <c r="I20" i="39"/>
  <c r="H6" i="39"/>
  <c r="K6" i="39" s="1"/>
  <c r="K7" i="39" s="1"/>
  <c r="K33" i="38"/>
  <c r="K30" i="38"/>
  <c r="K27" i="38"/>
  <c r="K28" i="38"/>
  <c r="K25" i="38"/>
  <c r="P6" i="38"/>
  <c r="K36" i="38"/>
  <c r="K35" i="38"/>
  <c r="I33" i="38"/>
  <c r="K31" i="38"/>
  <c r="K26" i="38"/>
  <c r="K22" i="38"/>
  <c r="H21" i="38"/>
  <c r="O18" i="38"/>
  <c r="J18" i="38"/>
  <c r="H18" i="38"/>
  <c r="K18" i="38" s="1"/>
  <c r="K19" i="38" s="1"/>
  <c r="K17" i="38" s="1"/>
  <c r="I14" i="38"/>
  <c r="H14" i="38"/>
  <c r="K14" i="38" s="1"/>
  <c r="K15" i="38" s="1"/>
  <c r="K16" i="38" s="1"/>
  <c r="H12" i="38"/>
  <c r="K12" i="38" s="1"/>
  <c r="K13" i="38" s="1"/>
  <c r="H10" i="38"/>
  <c r="K10" i="38" s="1"/>
  <c r="H9" i="38"/>
  <c r="K9" i="38" s="1"/>
  <c r="I21" i="38"/>
  <c r="K6" i="38"/>
  <c r="K7" i="38" s="1"/>
  <c r="H6" i="38"/>
  <c r="H18" i="37"/>
  <c r="K18" i="37"/>
  <c r="K10" i="37"/>
  <c r="K9" i="37"/>
  <c r="K6" i="37"/>
  <c r="K7" i="37" s="1"/>
  <c r="K32" i="37"/>
  <c r="K30" i="37"/>
  <c r="K27" i="37"/>
  <c r="I21" i="37"/>
  <c r="H21" i="37"/>
  <c r="K21" i="37" s="1"/>
  <c r="H22" i="37"/>
  <c r="H6" i="37"/>
  <c r="K36" i="37"/>
  <c r="K35" i="37"/>
  <c r="I33" i="37"/>
  <c r="K31" i="37"/>
  <c r="K26" i="37"/>
  <c r="K25" i="37"/>
  <c r="O18" i="37"/>
  <c r="J18" i="37"/>
  <c r="I14" i="37"/>
  <c r="H14" i="37"/>
  <c r="K14" i="37" s="1"/>
  <c r="K15" i="37" s="1"/>
  <c r="K16" i="37" s="1"/>
  <c r="H12" i="37"/>
  <c r="K12" i="37" s="1"/>
  <c r="K13" i="37" s="1"/>
  <c r="H10" i="37"/>
  <c r="H9" i="37"/>
  <c r="P6" i="37"/>
  <c r="K22" i="37" s="1"/>
  <c r="H33" i="34"/>
  <c r="P6" i="34"/>
  <c r="K36" i="34"/>
  <c r="K35" i="34"/>
  <c r="I33" i="34"/>
  <c r="K31" i="34"/>
  <c r="K30" i="34"/>
  <c r="K26" i="34"/>
  <c r="K25" i="34"/>
  <c r="K21" i="34"/>
  <c r="O18" i="34"/>
  <c r="J18" i="34"/>
  <c r="K18" i="34"/>
  <c r="K19" i="34" s="1"/>
  <c r="K17" i="34" s="1"/>
  <c r="H14" i="34"/>
  <c r="I12" i="34"/>
  <c r="I14" i="34" s="1"/>
  <c r="K14" i="34" s="1"/>
  <c r="K15" i="34" s="1"/>
  <c r="K16" i="34" s="1"/>
  <c r="H12" i="34"/>
  <c r="K12" i="34" s="1"/>
  <c r="K13" i="34" s="1"/>
  <c r="H10" i="34"/>
  <c r="K10" i="34" s="1"/>
  <c r="H9" i="34"/>
  <c r="K9" i="34" s="1"/>
  <c r="I22" i="34"/>
  <c r="K22" i="34" s="1"/>
  <c r="K6" i="34"/>
  <c r="K7" i="34" s="1"/>
  <c r="K32" i="33"/>
  <c r="K30" i="33"/>
  <c r="K27" i="33"/>
  <c r="K25" i="33"/>
  <c r="I22" i="33"/>
  <c r="K17" i="33"/>
  <c r="H14" i="33"/>
  <c r="K10" i="33"/>
  <c r="K9" i="33"/>
  <c r="P6" i="33"/>
  <c r="H33" i="33" s="1"/>
  <c r="K33" i="33" s="1"/>
  <c r="K36" i="33"/>
  <c r="K35" i="33"/>
  <c r="I33" i="33"/>
  <c r="K31" i="33"/>
  <c r="K26" i="33"/>
  <c r="H22" i="33"/>
  <c r="K22" i="33" s="1"/>
  <c r="H21" i="33"/>
  <c r="K21" i="33" s="1"/>
  <c r="O18" i="33"/>
  <c r="J18" i="33"/>
  <c r="H18" i="33"/>
  <c r="K18" i="33" s="1"/>
  <c r="K19" i="33" s="1"/>
  <c r="I12" i="33"/>
  <c r="I14" i="33" s="1"/>
  <c r="H12" i="33"/>
  <c r="K12" i="33" s="1"/>
  <c r="K13" i="33" s="1"/>
  <c r="H10" i="33"/>
  <c r="H9" i="33"/>
  <c r="K6" i="33"/>
  <c r="K7" i="33" s="1"/>
  <c r="K36" i="32"/>
  <c r="K33" i="32"/>
  <c r="K32" i="32"/>
  <c r="K31" i="32"/>
  <c r="K30" i="32"/>
  <c r="K27" i="32"/>
  <c r="K26" i="32"/>
  <c r="J18" i="32"/>
  <c r="K16" i="32"/>
  <c r="I14" i="32"/>
  <c r="I12" i="32"/>
  <c r="K11" i="32"/>
  <c r="K10" i="32"/>
  <c r="H10" i="32"/>
  <c r="K35" i="32"/>
  <c r="I33" i="32"/>
  <c r="H33" i="32"/>
  <c r="K25" i="32"/>
  <c r="K28" i="32" s="1"/>
  <c r="H22" i="32"/>
  <c r="K22" i="32" s="1"/>
  <c r="H21" i="32"/>
  <c r="K21" i="32" s="1"/>
  <c r="O18" i="32"/>
  <c r="H18" i="32"/>
  <c r="K14" i="32"/>
  <c r="K15" i="32" s="1"/>
  <c r="H12" i="32"/>
  <c r="H9" i="32"/>
  <c r="K9" i="32" s="1"/>
  <c r="K6" i="32"/>
  <c r="K7" i="32" s="1"/>
  <c r="K31" i="31"/>
  <c r="O17" i="31"/>
  <c r="K34" i="31"/>
  <c r="I32" i="31"/>
  <c r="H32" i="31"/>
  <c r="K32" i="31" s="1"/>
  <c r="K30" i="31"/>
  <c r="K29" i="31"/>
  <c r="K33" i="31" s="1"/>
  <c r="K26" i="31"/>
  <c r="K25" i="31"/>
  <c r="K24" i="31"/>
  <c r="K27" i="31" s="1"/>
  <c r="H21" i="31"/>
  <c r="K21" i="31" s="1"/>
  <c r="I20" i="31"/>
  <c r="H20" i="31"/>
  <c r="K20" i="31" s="1"/>
  <c r="H17" i="31"/>
  <c r="K17" i="31" s="1"/>
  <c r="K18" i="31" s="1"/>
  <c r="K16" i="31" s="1"/>
  <c r="K13" i="31"/>
  <c r="K14" i="31" s="1"/>
  <c r="K15" i="31" s="1"/>
  <c r="H11" i="31"/>
  <c r="K11" i="31" s="1"/>
  <c r="K12" i="31" s="1"/>
  <c r="H9" i="31"/>
  <c r="K9" i="31" s="1"/>
  <c r="K10" i="31" s="1"/>
  <c r="H6" i="31"/>
  <c r="K6" i="31" s="1"/>
  <c r="K7" i="31" s="1"/>
  <c r="K18" i="26"/>
  <c r="K14" i="26"/>
  <c r="K28" i="26"/>
  <c r="H27" i="26"/>
  <c r="I27" i="26"/>
  <c r="K27" i="26"/>
  <c r="K29" i="26"/>
  <c r="K24" i="26"/>
  <c r="K20" i="26"/>
  <c r="H12" i="26"/>
  <c r="P6" i="26"/>
  <c r="K22" i="26" s="1"/>
  <c r="K9" i="26"/>
  <c r="K34" i="30"/>
  <c r="H32" i="30"/>
  <c r="K31" i="30"/>
  <c r="K29" i="30"/>
  <c r="H20" i="30"/>
  <c r="H21" i="30"/>
  <c r="K21" i="30" s="1"/>
  <c r="I32" i="30"/>
  <c r="K30" i="30"/>
  <c r="K26" i="30"/>
  <c r="K25" i="30"/>
  <c r="K24" i="30"/>
  <c r="K27" i="30" s="1"/>
  <c r="I20" i="30"/>
  <c r="H17" i="30"/>
  <c r="K17" i="30" s="1"/>
  <c r="O16" i="30"/>
  <c r="K13" i="30"/>
  <c r="K14" i="30" s="1"/>
  <c r="H11" i="30"/>
  <c r="K11" i="30" s="1"/>
  <c r="K12" i="30" s="1"/>
  <c r="H9" i="30"/>
  <c r="K9" i="30" s="1"/>
  <c r="H6" i="30"/>
  <c r="K6" i="30" s="1"/>
  <c r="K7" i="30" s="1"/>
  <c r="K20" i="39" l="1"/>
  <c r="K22" i="39" s="1"/>
  <c r="K19" i="39" s="1"/>
  <c r="K10" i="39"/>
  <c r="K31" i="39"/>
  <c r="H32" i="39"/>
  <c r="K32" i="39" s="1"/>
  <c r="K26" i="39"/>
  <c r="K27" i="39" s="1"/>
  <c r="K11" i="38"/>
  <c r="K21" i="38"/>
  <c r="K23" i="38" s="1"/>
  <c r="K20" i="38" s="1"/>
  <c r="K32" i="38"/>
  <c r="H33" i="38"/>
  <c r="K19" i="37"/>
  <c r="K17" i="37" s="1"/>
  <c r="K23" i="37"/>
  <c r="K20" i="37" s="1"/>
  <c r="K11" i="37"/>
  <c r="H33" i="37"/>
  <c r="K33" i="37" s="1"/>
  <c r="K28" i="37"/>
  <c r="K11" i="34"/>
  <c r="K23" i="34"/>
  <c r="K20" i="34" s="1"/>
  <c r="K32" i="34"/>
  <c r="K33" i="34"/>
  <c r="K27" i="34"/>
  <c r="K28" i="34" s="1"/>
  <c r="K23" i="33"/>
  <c r="K20" i="33" s="1"/>
  <c r="K14" i="33"/>
  <c r="K15" i="33" s="1"/>
  <c r="K16" i="33" s="1"/>
  <c r="K28" i="33"/>
  <c r="K34" i="33"/>
  <c r="K11" i="33"/>
  <c r="K18" i="32"/>
  <c r="K19" i="32" s="1"/>
  <c r="K17" i="32" s="1"/>
  <c r="K12" i="32"/>
  <c r="K13" i="32" s="1"/>
  <c r="K23" i="32"/>
  <c r="K20" i="32" s="1"/>
  <c r="K34" i="32"/>
  <c r="K22" i="31"/>
  <c r="K19" i="31" s="1"/>
  <c r="K26" i="26"/>
  <c r="K32" i="30"/>
  <c r="K33" i="30" s="1"/>
  <c r="K20" i="30"/>
  <c r="K22" i="30" s="1"/>
  <c r="K19" i="30" s="1"/>
  <c r="K15" i="30"/>
  <c r="K18" i="30"/>
  <c r="K16" i="30" s="1"/>
  <c r="K10" i="30"/>
  <c r="K34" i="34" l="1"/>
  <c r="I41" i="14"/>
  <c r="H41" i="14"/>
  <c r="K41" i="14" s="1"/>
  <c r="K40" i="14"/>
  <c r="K39" i="14"/>
  <c r="K34" i="14" l="1"/>
  <c r="K32" i="14" l="1"/>
  <c r="K29" i="14"/>
  <c r="K11" i="14"/>
  <c r="K10" i="14"/>
  <c r="J28" i="14"/>
  <c r="K28" i="14" s="1"/>
  <c r="H24" i="14"/>
  <c r="K24" i="14" s="1"/>
  <c r="H19" i="14"/>
  <c r="K19" i="14" s="1"/>
  <c r="H15" i="14"/>
  <c r="K15" i="14" s="1"/>
  <c r="H16" i="14"/>
  <c r="K16" i="14" s="1"/>
  <c r="H9" i="14"/>
  <c r="K9" i="14" s="1"/>
  <c r="H6" i="14"/>
  <c r="K18" i="14"/>
  <c r="O22" i="14"/>
  <c r="K25" i="26"/>
  <c r="K21" i="26"/>
  <c r="I18" i="26"/>
  <c r="H18" i="26"/>
  <c r="I17" i="26"/>
  <c r="H17" i="26"/>
  <c r="I16" i="26"/>
  <c r="H16" i="26"/>
  <c r="I15" i="26"/>
  <c r="H15" i="26"/>
  <c r="K12" i="26"/>
  <c r="K13" i="26" s="1"/>
  <c r="K11" i="26"/>
  <c r="H8" i="26"/>
  <c r="K6" i="26"/>
  <c r="K43" i="14"/>
  <c r="K38" i="14"/>
  <c r="K37" i="14"/>
  <c r="K42" i="14" s="1"/>
  <c r="K33" i="14"/>
  <c r="I27" i="14"/>
  <c r="H27" i="14"/>
  <c r="I23" i="14"/>
  <c r="H23" i="14"/>
  <c r="K23" i="14" s="1"/>
  <c r="K25" i="14" s="1"/>
  <c r="K22" i="14" s="1"/>
  <c r="K10" i="9"/>
  <c r="K9" i="9"/>
  <c r="K9" i="8"/>
  <c r="K9" i="7"/>
  <c r="H26" i="7"/>
  <c r="K26" i="7"/>
  <c r="H26" i="9"/>
  <c r="K26" i="9" s="1"/>
  <c r="K24" i="9"/>
  <c r="K25" i="9"/>
  <c r="K22" i="9"/>
  <c r="I17" i="9"/>
  <c r="H17" i="9"/>
  <c r="K17" i="9" s="1"/>
  <c r="I16" i="9"/>
  <c r="K13" i="9"/>
  <c r="K12" i="9"/>
  <c r="K11" i="9"/>
  <c r="I19" i="9"/>
  <c r="K6" i="9"/>
  <c r="K24" i="8"/>
  <c r="K27" i="8"/>
  <c r="K22" i="8"/>
  <c r="K21" i="8"/>
  <c r="K14" i="8"/>
  <c r="K15" i="8" s="1"/>
  <c r="H11" i="8"/>
  <c r="K11" i="8" s="1"/>
  <c r="K25" i="8"/>
  <c r="I17" i="8"/>
  <c r="H17" i="8"/>
  <c r="K13" i="8"/>
  <c r="K12" i="8"/>
  <c r="I16" i="8"/>
  <c r="K6" i="8"/>
  <c r="K22" i="7"/>
  <c r="K21" i="7"/>
  <c r="K25" i="7"/>
  <c r="K13" i="7"/>
  <c r="K12" i="7"/>
  <c r="K14" i="7" s="1"/>
  <c r="K15" i="7" s="1"/>
  <c r="K11" i="7"/>
  <c r="G30" i="7"/>
  <c r="I19" i="7" s="1"/>
  <c r="F30" i="7"/>
  <c r="K6" i="7"/>
  <c r="F11" i="47" l="1"/>
  <c r="E13" i="4" s="1"/>
  <c r="K17" i="26"/>
  <c r="K16" i="26"/>
  <c r="K15" i="26" s="1"/>
  <c r="K8" i="26"/>
  <c r="K10" i="26" s="1"/>
  <c r="K35" i="14"/>
  <c r="K12" i="14"/>
  <c r="K6" i="14"/>
  <c r="K7" i="14" s="1"/>
  <c r="K13" i="14"/>
  <c r="K20" i="14"/>
  <c r="K21" i="14" s="1"/>
  <c r="K17" i="14"/>
  <c r="K27" i="14"/>
  <c r="K26" i="8"/>
  <c r="F12" i="47" s="1"/>
  <c r="E14" i="4" s="1"/>
  <c r="K17" i="8"/>
  <c r="K14" i="9"/>
  <c r="K15" i="9" s="1"/>
  <c r="H8" i="9"/>
  <c r="K8" i="9" s="1"/>
  <c r="H18" i="9"/>
  <c r="I18" i="9"/>
  <c r="K18" i="9" s="1"/>
  <c r="H19" i="9"/>
  <c r="K19" i="9" s="1"/>
  <c r="K21" i="9"/>
  <c r="H16" i="9"/>
  <c r="K16" i="9" s="1"/>
  <c r="H8" i="8"/>
  <c r="K8" i="8" s="1"/>
  <c r="K10" i="8" s="1"/>
  <c r="H18" i="8"/>
  <c r="I18" i="8"/>
  <c r="H19" i="8"/>
  <c r="I19" i="8"/>
  <c r="H16" i="8"/>
  <c r="K16" i="8" s="1"/>
  <c r="H17" i="7"/>
  <c r="H18" i="7"/>
  <c r="I16" i="7"/>
  <c r="I17" i="7"/>
  <c r="I18" i="7"/>
  <c r="H19" i="7"/>
  <c r="K24" i="7"/>
  <c r="H8" i="7"/>
  <c r="H16" i="7"/>
  <c r="K8" i="7"/>
  <c r="K10" i="7" s="1"/>
  <c r="J12" i="4"/>
  <c r="J13" i="4" s="1"/>
  <c r="L14" i="4"/>
  <c r="L13" i="4"/>
  <c r="L12" i="4"/>
  <c r="L11" i="4"/>
  <c r="L10" i="4"/>
  <c r="L9" i="4"/>
  <c r="L8" i="4"/>
  <c r="L7" i="4"/>
  <c r="K18" i="7" l="1"/>
  <c r="K30" i="14"/>
  <c r="K26" i="14" s="1"/>
  <c r="K14" i="14"/>
  <c r="F4" i="47" s="1"/>
  <c r="E6" i="4" s="1"/>
  <c r="F6" i="4" s="1"/>
  <c r="K16" i="7"/>
  <c r="K18" i="8"/>
  <c r="K19" i="8"/>
  <c r="K17" i="7"/>
  <c r="F8" i="47" s="1"/>
  <c r="E10" i="4" s="1"/>
  <c r="F10" i="4" s="1"/>
  <c r="F14" i="4"/>
  <c r="K19" i="7"/>
  <c r="F10" i="47" s="1"/>
  <c r="E12" i="4" s="1"/>
  <c r="F9" i="4"/>
  <c r="F13" i="4"/>
  <c r="F8" i="4"/>
  <c r="F7" i="4"/>
  <c r="F9" i="47" l="1"/>
  <c r="E11" i="4" s="1"/>
  <c r="F11" i="4" s="1"/>
  <c r="F12" i="4"/>
  <c r="F16" i="4" s="1"/>
  <c r="I2" i="2"/>
  <c r="F17" i="4" l="1"/>
  <c r="F18" i="4" s="1"/>
</calcChain>
</file>

<file path=xl/sharedStrings.xml><?xml version="1.0" encoding="utf-8"?>
<sst xmlns="http://schemas.openxmlformats.org/spreadsheetml/2006/main" count="1241" uniqueCount="151">
  <si>
    <t>Clause 4 of Sch B :- Intersections and Grade Separated Intersections</t>
  </si>
  <si>
    <t>Transverse Bar Mark</t>
  </si>
  <si>
    <t>Sr.No.</t>
  </si>
  <si>
    <t>Design Chainage (km)</t>
  </si>
  <si>
    <t>Type of Junction</t>
  </si>
  <si>
    <t>Leads to</t>
  </si>
  <si>
    <t>Median Opening</t>
  </si>
  <si>
    <t>Category of Cross Road</t>
  </si>
  <si>
    <t>Carriageway Width (m) of Cross Road</t>
  </si>
  <si>
    <t>Length of Cross Road</t>
  </si>
  <si>
    <t>LHS</t>
  </si>
  <si>
    <t>RHS</t>
  </si>
  <si>
    <t>X</t>
  </si>
  <si>
    <t>Shahjanahnpur</t>
  </si>
  <si>
    <t>Chauhanpur</t>
  </si>
  <si>
    <t>Yes</t>
  </si>
  <si>
    <t>MDR</t>
  </si>
  <si>
    <t>2 Lane</t>
  </si>
  <si>
    <r>
      <rPr>
        <b/>
        <sz val="11"/>
        <rFont val="Poppins"/>
      </rPr>
      <t xml:space="preserve">Clause 4.2 (a) At-grade Intersections below Grade Separator/Interchanges </t>
    </r>
    <r>
      <rPr>
        <b/>
        <sz val="11"/>
        <color rgb="FFFF0000"/>
        <rFont val="Poppins"/>
      </rPr>
      <t xml:space="preserve">a) New Junction to be developed due to New Proposal of Grade Separator </t>
    </r>
    <r>
      <rPr>
        <b/>
        <sz val="11"/>
        <rFont val="Poppins"/>
      </rPr>
      <t>(major)</t>
    </r>
  </si>
  <si>
    <t>Existing Chainage (km)</t>
  </si>
  <si>
    <t>Length (m) of cross Road to be developed</t>
  </si>
  <si>
    <t>Y</t>
  </si>
  <si>
    <t>-</t>
  </si>
  <si>
    <t>Faridpur</t>
  </si>
  <si>
    <t>Bypass Start</t>
  </si>
  <si>
    <t>Bypass End</t>
  </si>
  <si>
    <t>Tilhar</t>
  </si>
  <si>
    <t>Gopalpur/Pilibhit</t>
  </si>
  <si>
    <t>Nagariya Mod</t>
  </si>
  <si>
    <t>T</t>
  </si>
  <si>
    <t>Dadraul Village</t>
  </si>
  <si>
    <t>Cross Road</t>
  </si>
  <si>
    <t>Jangbahadur Ganj</t>
  </si>
  <si>
    <t>Maigalganj</t>
  </si>
  <si>
    <t>Maholi</t>
  </si>
  <si>
    <t>Village road</t>
  </si>
  <si>
    <t>Sitapur</t>
  </si>
  <si>
    <r>
      <rPr>
        <b/>
        <sz val="11"/>
        <rFont val="Poppins"/>
      </rPr>
      <t xml:space="preserve">Clause 4.2 (b) At-grade Intersections below Grade Separator/Interchanges </t>
    </r>
    <r>
      <rPr>
        <b/>
        <sz val="11"/>
        <color rgb="FFFF0000"/>
        <rFont val="Poppins"/>
      </rPr>
      <t xml:space="preserve">b) New Junction to be developed due to New Proposal of Grade Separator </t>
    </r>
    <r>
      <rPr>
        <b/>
        <sz val="11"/>
        <rFont val="Poppins"/>
      </rPr>
      <t>(minor)</t>
    </r>
  </si>
  <si>
    <t>Ucchauliya</t>
  </si>
  <si>
    <t>Village Road</t>
  </si>
  <si>
    <t>5m</t>
  </si>
  <si>
    <t>Unit</t>
  </si>
  <si>
    <t>Number</t>
  </si>
  <si>
    <t>Qty.</t>
  </si>
  <si>
    <t>Remarks</t>
  </si>
  <si>
    <t>Item/Description</t>
  </si>
  <si>
    <t>Length</t>
  </si>
  <si>
    <t>Width</t>
  </si>
  <si>
    <t>Depth</t>
  </si>
  <si>
    <t>GSB</t>
  </si>
  <si>
    <t>Cum</t>
  </si>
  <si>
    <t>WMM</t>
  </si>
  <si>
    <t>Prime Coat</t>
  </si>
  <si>
    <t>Sqm</t>
  </si>
  <si>
    <t>DBM</t>
  </si>
  <si>
    <t>BC</t>
  </si>
  <si>
    <t>Tack Coat</t>
  </si>
  <si>
    <t>Studs</t>
  </si>
  <si>
    <t>Nos</t>
  </si>
  <si>
    <t>Road Marking</t>
  </si>
  <si>
    <t>Code</t>
  </si>
  <si>
    <t>Code_1</t>
  </si>
  <si>
    <t>Rate</t>
  </si>
  <si>
    <t>Quantity</t>
  </si>
  <si>
    <t>Amount</t>
  </si>
  <si>
    <t>New Major junction to be developed at-grade intersections below grade separator/interchange</t>
  </si>
  <si>
    <t xml:space="preserve">Major Junction (Y- Type) </t>
  </si>
  <si>
    <t>Earthwork in Excavation</t>
  </si>
  <si>
    <t>Earthwork in filling</t>
  </si>
  <si>
    <t xml:space="preserve">Prime Coat </t>
  </si>
  <si>
    <t>Tack Coat-1</t>
  </si>
  <si>
    <t>Tack Coat-2</t>
  </si>
  <si>
    <t>Cum.</t>
  </si>
  <si>
    <t>Shoulder</t>
  </si>
  <si>
    <t>Separator</t>
  </si>
  <si>
    <t>a</t>
  </si>
  <si>
    <t>b</t>
  </si>
  <si>
    <t>Length(m)</t>
  </si>
  <si>
    <t>Location</t>
  </si>
  <si>
    <t>Average width</t>
  </si>
  <si>
    <t xml:space="preserve">Studs </t>
  </si>
  <si>
    <t>Lane Marking</t>
  </si>
  <si>
    <t>Kerb</t>
  </si>
  <si>
    <t>Rm</t>
  </si>
  <si>
    <t>Chevron</t>
  </si>
  <si>
    <t>&gt;22 m Diverging</t>
  </si>
  <si>
    <t>Carriageway</t>
  </si>
  <si>
    <t>Kerb Island</t>
  </si>
  <si>
    <t>Total&gt;&gt;&gt;&gt;</t>
  </si>
  <si>
    <t xml:space="preserve">Earthwork in Excavation </t>
  </si>
  <si>
    <t>Tapering</t>
  </si>
  <si>
    <t>c</t>
  </si>
  <si>
    <t>Emb &amp; SG</t>
  </si>
  <si>
    <t>Straight</t>
  </si>
  <si>
    <t>Taper</t>
  </si>
  <si>
    <t>Staright</t>
  </si>
  <si>
    <t>Total&gt;&gt;&gt;</t>
  </si>
  <si>
    <t>Sqm.</t>
  </si>
  <si>
    <t>Pedestrain</t>
  </si>
  <si>
    <t xml:space="preserve"> Stop Lettering</t>
  </si>
  <si>
    <t>pedestrian</t>
  </si>
  <si>
    <t>Total</t>
  </si>
  <si>
    <t>Stop line</t>
  </si>
  <si>
    <t>Nos.</t>
  </si>
  <si>
    <t>Item</t>
  </si>
  <si>
    <t>Area</t>
  </si>
  <si>
    <t>Thk.</t>
  </si>
  <si>
    <t>Major Junction (X- Type) (2-Lane)</t>
  </si>
  <si>
    <t>For SG, GSB &amp; WMM</t>
  </si>
  <si>
    <t>Tapered Lane</t>
  </si>
  <si>
    <t>Auxilary lane</t>
  </si>
  <si>
    <t>Curve</t>
  </si>
  <si>
    <t>For DBM &amp; BC</t>
  </si>
  <si>
    <t>Construction of New E.S</t>
  </si>
  <si>
    <t>Sub Grade</t>
  </si>
  <si>
    <t>Pedestrian Marking</t>
  </si>
  <si>
    <t>For Dismantling of Existing Shoulder</t>
  </si>
  <si>
    <t>For New Earthen Shoulder</t>
  </si>
  <si>
    <t>Pedestrian</t>
  </si>
  <si>
    <t>Stop Lettering</t>
  </si>
  <si>
    <t>Stop lettering</t>
  </si>
  <si>
    <t>Earth work in filling</t>
  </si>
  <si>
    <t xml:space="preserve">Kerb dismantling </t>
  </si>
  <si>
    <t>Major Junction (T- Type) (2-Lane)</t>
  </si>
  <si>
    <t>Maj. J (X-Type) (2-Lane)</t>
  </si>
  <si>
    <t>Studs Chevron</t>
  </si>
  <si>
    <t>Studs pavement</t>
  </si>
  <si>
    <t>AREA JUNCTION</t>
  </si>
  <si>
    <t>Stop Line</t>
  </si>
  <si>
    <t>Maj. J (T-Type) (2-Lane)</t>
  </si>
  <si>
    <t>Kerb Casting</t>
  </si>
  <si>
    <t xml:space="preserve"> Amount</t>
  </si>
  <si>
    <t>GST @ 18%</t>
  </si>
  <si>
    <t xml:space="preserve">Total Amount </t>
  </si>
  <si>
    <t>Embankment</t>
  </si>
  <si>
    <t>Rm.</t>
  </si>
  <si>
    <t>Ha.</t>
  </si>
  <si>
    <r>
      <rPr>
        <b/>
        <sz val="9"/>
        <color theme="1"/>
        <rFont val="Poppins"/>
      </rPr>
      <t>Clearing &amp; Grubbing :</t>
    </r>
    <r>
      <rPr>
        <sz val="9"/>
        <color theme="1"/>
        <rFont val="Poppins"/>
      </rPr>
      <t xml:space="preserve"> Clearing and grubbing road land including uprooting rank vegetation, grass, bushes, shrubs, saplings and trees having girth up to 300 mm, removal of stumps of trees cut earlier and disposal of unserviceable materials and stacking of serviceable material up to a lead of 1000 meters including removal and disposal of top organic soil not exceeding 150 mm in thickness. </t>
    </r>
  </si>
  <si>
    <r>
      <rPr>
        <b/>
        <sz val="9"/>
        <color theme="1"/>
        <rFont val="Poppins"/>
      </rPr>
      <t xml:space="preserve">Excavation </t>
    </r>
    <r>
      <rPr>
        <sz val="9"/>
        <color theme="1"/>
        <rFont val="Poppins"/>
      </rPr>
      <t>: Excavation in Soil using Hydraulic Excavator and Tippers with disposal. (Excavation for roadwork in soil with hydraulic excavator of 0.9 cum bucket capacity including cutting and loading in tippers, trimming bottom and side slopes, in accordance with requirements of lines, grades and cross sections, and transporting to the embankment location within all lifts and lead)</t>
    </r>
  </si>
  <si>
    <r>
      <rPr>
        <b/>
        <i/>
        <u/>
        <sz val="9"/>
        <color theme="1"/>
        <rFont val="Poppins"/>
      </rPr>
      <t xml:space="preserve">Embankment Construction with Material Obtained from Borrow Pits </t>
    </r>
    <r>
      <rPr>
        <b/>
        <sz val="9"/>
        <color theme="1"/>
        <rFont val="Poppins"/>
      </rPr>
      <t xml:space="preserve">
</t>
    </r>
    <r>
      <rPr>
        <sz val="9"/>
        <color theme="1"/>
        <rFont val="Poppins"/>
      </rPr>
      <t>Construction of Embankment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and the earthen shoulders shall be compacted to 95% MDD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</si>
  <si>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u/>
        <sz val="9"/>
        <color theme="1"/>
        <rFont val="Poppins"/>
      </rPr>
      <t>Subgrade and Earthen Shoulders</t>
    </r>
    <r>
      <rPr>
        <sz val="9"/>
        <color theme="1"/>
        <rFont val="Poppins"/>
      </rPr>
      <t xml:space="preserve">
Construction of subgrade and earthen shoulders with approved material obtained from borrow pits, transported with all lifts and leads, including royalty, and spread in uniform layers of not more than 250 mm thickness. The material shall meet the quality requirements specified in MoRTH Clause 305, ensuring compliance with gradation, plasticity, and moisture content parameters. Compaction of the subgrade shall achieve a minimum of 97% of Maximum Dry Density (MDD) as per IS 2720 (Part 8), and the earthen shoulders shall be compacted to 95% MDD using mechanical equipment. Grading shall be performed to ensure the required slope, alignment, and stability, with final finishing to the levels specified in the approved drawings. The work includes surface dressing, preparation of shoulders for proper drainage, and all necessary field and laboratory tests, such as field density and moisture content tests, to verify compliance with Table 300-2 of MoRTH specifications. The item covers all costs for material procurement, royalty, transportation, labor, machinery, and incidental works. Safety measures and environmental compliance shall be ensured during execution. The final surface shall be stable, durable, and suitable for traffic loading, conforming to project specifications and ensuring proper integration with adjacent structures.</t>
    </r>
  </si>
  <si>
    <r>
      <rPr>
        <b/>
        <i/>
        <u/>
        <sz val="9"/>
        <color theme="1"/>
        <rFont val="Poppins"/>
      </rPr>
      <t>Construction of Granular Sub-Base (Grade IV Material)</t>
    </r>
    <r>
      <rPr>
        <sz val="9"/>
        <color theme="1"/>
        <rFont val="Poppins"/>
      </rPr>
      <t xml:space="preserve">
Construction of granular sub-base by providing approved Grade IV material conforming to MoRTH Clause 401 and Table 400-1, with material sourced as per project specifications, including all royalty charges and transportation. The material shall be laid in uniform layers not exceeding 200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and drainage features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</si>
  <si>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i/>
        <u/>
        <sz val="9"/>
        <color theme="1"/>
        <rFont val="Poppins"/>
      </rPr>
      <t>Construction of Wet Mix Macadam (WMM):</t>
    </r>
    <r>
      <rPr>
        <sz val="9"/>
        <color theme="1"/>
        <rFont val="Poppins"/>
      </rPr>
      <t xml:space="preserve">
Construction of Wet Mix Macadam (WMM) by providing approved crushed stone aggregate material conforming to MoRTH Clause 406 , with material sourced as per project specifications, including all royalty charges and transportation. The material shall be laid in uniform layers not exceeding 250 mm thickness, using a motor grader with a minimum blade length of 3.05 m and GPS control for precise alignment. Surface preparation, including cleaning and leveling, shall be ensured before placement. Mixing shall be done by an appropriate mechanical mixer with controlled water addition to achieve optimum moisture content.
Compaction shall be performed using a vibratory roller of at least 8-10 tonnes to achieve a minimum of 98% Maximum Dry Density (MDD) as determined by IS 2720 (Part 8). Field density tests shall be conducted at intervals of 50 m or as directed by the Engineer-in-Charge to ensure compliance.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t>
    </r>
  </si>
  <si>
    <r>
      <rPr>
        <b/>
        <i/>
        <u/>
        <sz val="9"/>
        <color theme="1"/>
        <rFont val="Poppins"/>
      </rPr>
      <t>Prime Coat</t>
    </r>
    <r>
      <rPr>
        <sz val="9"/>
        <color theme="1"/>
        <rFont val="Poppins"/>
      </rPr>
      <t xml:space="preserve">
Providing and applying Prime coat with bitumen emulsion using emulsion pressure distributor at the rate of 0.7-1.0 kg per sqm on the prepared bituminous/granular surface cleaned with mechanical broom.</t>
    </r>
  </si>
  <si>
    <r>
      <rPr>
        <b/>
        <sz val="9"/>
        <color theme="1"/>
        <rFont val="Poppins"/>
      </rPr>
      <t xml:space="preserve">Dense Bituminous Macadam: </t>
    </r>
    <r>
      <rPr>
        <sz val="9"/>
        <color theme="1"/>
        <rFont val="Poppins"/>
      </rPr>
      <t xml:space="preserve">
Providing and laying Dense graded bituminous macadam using crushed aggregates of specified grading, premixed with bituminous binder @ 4.5 per cent  by weight of total mix and filler, transporting the hot mix to work site, laying with the required grade, level and alignment, rolling with smooth wheeled, vibratory and tandem rollers to achieve the desired compaction as per MoRTH specification clause No. 507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4.5 per cent  of weight of mix. Bitumen Grade Shall be VG-40</t>
    </r>
  </si>
  <si>
    <r>
      <rPr>
        <b/>
        <sz val="9"/>
        <color theme="1"/>
        <rFont val="Poppins"/>
      </rPr>
      <t>Tack Coat</t>
    </r>
    <r>
      <rPr>
        <sz val="9"/>
        <color theme="1"/>
        <rFont val="Poppins"/>
      </rPr>
      <t xml:space="preserve">
Providing and applying tack coat with bitumen emulsion using emulsion pressure distributor at the rate of 0.20 kg per sqm on the prepared bituminous/granular surface cleaned with mechanical broom.</t>
    </r>
  </si>
  <si>
    <r>
      <rPr>
        <b/>
        <u/>
        <sz val="9"/>
        <color theme="1"/>
        <rFont val="Poppins"/>
      </rPr>
      <t xml:space="preserve">Bituminous Concrete: </t>
    </r>
    <r>
      <rPr>
        <sz val="9"/>
        <color theme="1"/>
        <rFont val="Poppins"/>
      </rPr>
      <t xml:space="preserve">
Providing and laying bituminous concrete with hot mix plant producing an average output of 75 tonnes per hour using crushed aggregates of specified grading, premixed with bituminous binder @ 5.4  per cent  of mix and filler, transporting the hot mix to work site, laying with a paver finisher to the required grade, level and alignment, rolling with smooth wheeled, vibratory and tandem rollers to achieve the desired compaction as per MORTH specification clause No. 509 complete in all respects.
The work includes preparation of cross slopes as per the approved drawings and required gradients. Safety measures, traffic management, and environmental compliance during execution are mandatory. All costs for material, labor, machinery, and testing are included. The final surface shall meet specified levels, alignment, and stability, ensuring durability and proper integration with adjoining layers, as per project drawings and standards.
- Bitumen @ 5.4% of weight of mix. Bitumen grade shall be VG-40</t>
    </r>
  </si>
  <si>
    <r>
      <rPr>
        <b/>
        <sz val="9"/>
        <color theme="1"/>
        <rFont val="Poppins"/>
      </rPr>
      <t>Road studs ( Double Shank)-</t>
    </r>
    <r>
      <rPr>
        <sz val="9"/>
        <color theme="1"/>
        <rFont val="Poppins"/>
      </rPr>
      <t>Providing and fixing of road studs 100*100 mm die cast in aluminium, resistant to corrosive effect of salt and grit fitted with lens reflectors , installed in concrete or asphaltic surface by drilling hole 30 mm upto the depth of 60mm beded in suitable bituminous grout of epocy mortar all per BS 873 part 4:1973/IRC Make :3M only</t>
    </r>
  </si>
  <si>
    <r>
      <rPr>
        <b/>
        <sz val="9"/>
        <color theme="1"/>
        <rFont val="Poppins"/>
      </rPr>
      <t>Road Marking-</t>
    </r>
    <r>
      <rPr>
        <sz val="9"/>
        <color theme="1"/>
        <rFont val="Poppins"/>
      </rPr>
      <t>Road Marking over Bitumen Surface-Providing and Laying hot applied thermoplastic road marking strip on Bituminous Surface of specified shade/colour of 2.5 mm thick including 1.5 Refractive index reflectorizing glass beads@ 250gm/sqm. Thickness of 5mm is exclusive of surface applied glass beads as per IRC35:2015. Initial Dry reflectivity RL shall be &gt;250mcd/sqm/lux  measured in the initial 7 days and sustained reflectivity RL of 100mcd/sqm/lux and Qd of 100mcd/sqm/lux measured at the end of 2years by means of a Standard Reflectometer of Zehntner, Easylux, Delta make capable of measuring RL &amp; QD both according to IRC35:2015 clause 15.5. The finished surface to be level, uniform, and free from streaks and holes complete as per direction of Engineer-in-charge and in accordance with applicable specifications. (Refer MORTH Clause 803 for technical Specification and Performance for IRC 35:2015). The rate shell be including scrafication of exsiting road marking inckuding primer
Source of Road Marking Paint: MoRTH Specifications of Asian or Berger only
Source of Drop on Glass Beads: Sovitec; Potters only</t>
    </r>
  </si>
  <si>
    <r>
      <rPr>
        <b/>
        <sz val="9"/>
        <color theme="1"/>
        <rFont val="Poppins"/>
      </rPr>
      <t>Cast-in-Situ Cement Concrete M20 Kerb</t>
    </r>
    <r>
      <rPr>
        <sz val="9"/>
        <color theme="1"/>
        <rFont val="Poppins"/>
      </rPr>
      <t xml:space="preserve">
All charges for the construction of a cast-in-situ cement concrete kerb in M20 grade concrete, with a foundation of M15 grade concrete, as per the approved drawings and technical specifications. The kerb shall be constructed with a top width of 115 mm, a bottom width of 250 mm, and a height of 240 mm. The foundation for the kerb shall be of M15 grade concrete, with a thickness of 150 mm, and shall extend 50 mm beyond the kerb for projection. The foundation concrete shall be placed manually, while the kerb shall be laid using a kerb laying machine to ensure uniformity and alignment. The surface of the kerb shall be finished with one coat of primer and two coats of enamel paint of an approved shade (Asian or equivalent), applied after the concrete has cured and attained the required strength. The work includes all labor, materials, machinery, and overheads required for the construction, finishing, and painting of the kerb. The work shall be executed in accordance with MoRTH's Clause 409 and the relevant IS codes, ensuring proper compaction, curing, and quality control.
The final price includes the cost of procurement of cement, aggregates, and other materials, including royalty charges. The cost also covers the labor, machinery, equipment, transportation, laying of concrete, use of kerb laying machines, primer, and enamel paint (2 coats), and all overheads and profit.
Relevant Standards:
MoRTH Clause: 409 (Cement Concrete for Kerbs, Channels, and Edging)
IS 456: Code of Practice for Plain and Reinforced Concrete</t>
    </r>
  </si>
  <si>
    <t>Annexure C3 - Construction of New Major/ Minor Junction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</si>
</sst>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 #,##0_ ;_ * \-#,##0_ ;_ * &quot;-&quot;??_ ;_ @_ "/>
    <numFmt numFmtId="165" formatCode="0.0"/>
    <numFmt numFmtId="166" formatCode="0.000"/>
    <numFmt numFmtId="167" formatCode="_ * #,##0.0_ ;_ * \-#,##0.0_ ;_ * &quot;-&quot;??_ ;_ @_ "/>
  </numFmts>
  <fonts count="15" x14ac:knownFonts="1">
    <font>
      <sz val="11"/>
      <color theme="1"/>
      <name val="Aptos Narrow"/>
      <family val="2"/>
      <scheme val="minor"/>
    </font>
    <font>
      <sz val="11"/>
      <color theme="1"/>
      <name val="Aptos Narrow"/>
      <family val="2"/>
      <scheme val="minor"/>
    </font>
    <font>
      <sz val="11"/>
      <name val="Aptos Narrow"/>
      <family val="2"/>
      <scheme val="minor"/>
    </font>
    <font>
      <sz val="11"/>
      <name val="Poppins"/>
    </font>
    <font>
      <b/>
      <sz val="11"/>
      <name val="Poppins"/>
    </font>
    <font>
      <b/>
      <sz val="11"/>
      <color rgb="FF000000"/>
      <name val="Poppins"/>
    </font>
    <font>
      <sz val="11"/>
      <name val="Aptos Narrow"/>
      <family val="2"/>
    </font>
    <font>
      <b/>
      <sz val="11"/>
      <color rgb="FFFF0000"/>
      <name val="Poppins"/>
    </font>
    <font>
      <sz val="10"/>
      <name val="Poppins"/>
    </font>
    <font>
      <b/>
      <sz val="11"/>
      <color theme="1"/>
      <name val="Poppins"/>
    </font>
    <font>
      <sz val="11"/>
      <color theme="1"/>
      <name val="Poppins"/>
    </font>
    <font>
      <b/>
      <sz val="9"/>
      <color theme="1"/>
      <name val="Poppins"/>
    </font>
    <font>
      <sz val="9"/>
      <color theme="1"/>
      <name val="Poppins"/>
    </font>
    <font>
      <b/>
      <i/>
      <u/>
      <sz val="9"/>
      <color theme="1"/>
      <name val="Poppins"/>
    </font>
    <font>
      <b/>
      <u/>
      <sz val="9"/>
      <color theme="1"/>
      <name val="Poppins"/>
    </font>
  </fonts>
  <fills count="8">
    <fill>
      <patternFill patternType="none"/>
    </fill>
    <fill>
      <patternFill patternType="gray125"/>
    </fill>
    <fill>
      <patternFill patternType="solid">
        <fgColor rgb="FFDBE9F7"/>
        <bgColor rgb="FFDBE9F7"/>
      </patternFill>
    </fill>
    <fill>
      <patternFill patternType="solid">
        <fgColor rgb="FFB8CCE3"/>
        <bgColor rgb="FFB8CCE3"/>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s>
  <borders count="5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05">
    <xf numFmtId="0" fontId="0" fillId="0" borderId="0" xfId="0"/>
    <xf numFmtId="0" fontId="3" fillId="0" borderId="0" xfId="2" applyFont="1"/>
    <xf numFmtId="0" fontId="2" fillId="0" borderId="0" xfId="2"/>
    <xf numFmtId="0" fontId="4" fillId="0" borderId="0" xfId="2" applyFont="1"/>
    <xf numFmtId="0" fontId="5" fillId="2" borderId="5" xfId="2" applyFont="1" applyFill="1" applyBorder="1" applyAlignment="1">
      <alignment horizontal="center" vertical="center" wrapText="1"/>
    </xf>
    <xf numFmtId="0" fontId="3" fillId="0" borderId="5" xfId="2" applyFont="1" applyBorder="1" applyAlignment="1">
      <alignment horizontal="center" vertical="center" wrapText="1"/>
    </xf>
    <xf numFmtId="0" fontId="3" fillId="0" borderId="5" xfId="2" applyFont="1" applyBorder="1" applyAlignment="1">
      <alignment horizontal="left" vertical="center" wrapText="1"/>
    </xf>
    <xf numFmtId="0" fontId="5" fillId="3" borderId="5" xfId="2" applyFont="1" applyFill="1" applyBorder="1" applyAlignment="1">
      <alignment horizontal="center" vertical="center" wrapText="1"/>
    </xf>
    <xf numFmtId="0" fontId="8" fillId="0" borderId="5" xfId="2" applyFont="1" applyBorder="1" applyAlignment="1">
      <alignment horizontal="center" vertical="center" wrapText="1"/>
    </xf>
    <xf numFmtId="0" fontId="8" fillId="0" borderId="1" xfId="2" applyFont="1" applyBorder="1" applyAlignment="1">
      <alignment horizontal="center" vertical="center" wrapText="1"/>
    </xf>
    <xf numFmtId="0" fontId="8" fillId="0" borderId="5" xfId="2" applyFont="1" applyBorder="1" applyAlignment="1">
      <alignment horizontal="left" vertical="center" wrapText="1"/>
    </xf>
    <xf numFmtId="0" fontId="9" fillId="0" borderId="0" xfId="0" applyFont="1"/>
    <xf numFmtId="0" fontId="10" fillId="0" borderId="0" xfId="0" applyFont="1"/>
    <xf numFmtId="0" fontId="9" fillId="0" borderId="0" xfId="0" applyFont="1" applyAlignment="1">
      <alignment horizontal="center" vertical="top"/>
    </xf>
    <xf numFmtId="0" fontId="9" fillId="0" borderId="6" xfId="0" applyFont="1" applyBorder="1" applyAlignment="1">
      <alignment horizontal="center"/>
    </xf>
    <xf numFmtId="0" fontId="9" fillId="0" borderId="0" xfId="0" applyFont="1" applyAlignment="1">
      <alignment horizontal="center"/>
    </xf>
    <xf numFmtId="0" fontId="9" fillId="0" borderId="6" xfId="0" applyFont="1" applyBorder="1"/>
    <xf numFmtId="0" fontId="10" fillId="0" borderId="6" xfId="0" applyFont="1" applyBorder="1"/>
    <xf numFmtId="0" fontId="10" fillId="0" borderId="6" xfId="0" applyFont="1" applyBorder="1" applyAlignment="1">
      <alignment horizontal="center"/>
    </xf>
    <xf numFmtId="2" fontId="10" fillId="0" borderId="6" xfId="0" applyNumberFormat="1" applyFont="1" applyBorder="1"/>
    <xf numFmtId="2" fontId="10" fillId="0" borderId="6" xfId="0" applyNumberFormat="1" applyFont="1" applyBorder="1" applyAlignment="1">
      <alignment horizontal="center"/>
    </xf>
    <xf numFmtId="0" fontId="9" fillId="4" borderId="6" xfId="0" applyFont="1" applyFill="1" applyBorder="1" applyAlignment="1">
      <alignment horizontal="center" vertical="top" wrapText="1"/>
    </xf>
    <xf numFmtId="0" fontId="9" fillId="0" borderId="0" xfId="0" applyFont="1" applyAlignment="1">
      <alignment horizontal="center" vertical="top" wrapText="1"/>
    </xf>
    <xf numFmtId="0" fontId="10" fillId="5" borderId="7" xfId="0" applyFont="1" applyFill="1" applyBorder="1" applyAlignment="1">
      <alignment horizontal="center" vertical="center"/>
    </xf>
    <xf numFmtId="0" fontId="10" fillId="5" borderId="7" xfId="0" applyFont="1" applyFill="1" applyBorder="1" applyAlignment="1">
      <alignment vertical="center" wrapText="1"/>
    </xf>
    <xf numFmtId="0" fontId="10" fillId="5" borderId="7" xfId="0" applyFont="1" applyFill="1" applyBorder="1" applyAlignment="1">
      <alignment vertical="center"/>
    </xf>
    <xf numFmtId="0" fontId="10" fillId="0" borderId="0" xfId="0" applyFont="1" applyAlignment="1">
      <alignment vertical="center"/>
    </xf>
    <xf numFmtId="0" fontId="10" fillId="0" borderId="7" xfId="0" applyFont="1" applyBorder="1" applyAlignment="1">
      <alignment horizontal="center" vertical="center"/>
    </xf>
    <xf numFmtId="0" fontId="10" fillId="0" borderId="7" xfId="0" applyFont="1" applyBorder="1"/>
    <xf numFmtId="0" fontId="10" fillId="0" borderId="7"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xf>
    <xf numFmtId="165" fontId="10" fillId="0" borderId="6" xfId="0" applyNumberFormat="1" applyFont="1" applyBorder="1" applyAlignment="1">
      <alignment horizontal="center"/>
    </xf>
    <xf numFmtId="2" fontId="10" fillId="0" borderId="0" xfId="0" applyNumberFormat="1" applyFont="1" applyAlignment="1">
      <alignment horizontal="center"/>
    </xf>
    <xf numFmtId="2" fontId="10" fillId="0" borderId="0" xfId="0" applyNumberFormat="1" applyFont="1"/>
    <xf numFmtId="2" fontId="9" fillId="0" borderId="6" xfId="0" applyNumberFormat="1" applyFont="1" applyBorder="1" applyAlignment="1">
      <alignment horizontal="center"/>
    </xf>
    <xf numFmtId="1" fontId="9" fillId="0" borderId="6" xfId="0" applyNumberFormat="1" applyFont="1" applyBorder="1" applyAlignment="1">
      <alignment horizontal="center"/>
    </xf>
    <xf numFmtId="0" fontId="10" fillId="6" borderId="7" xfId="0" applyFont="1" applyFill="1" applyBorder="1" applyAlignment="1">
      <alignment vertical="center" wrapText="1"/>
    </xf>
    <xf numFmtId="0" fontId="10" fillId="6" borderId="7" xfId="0" applyFont="1" applyFill="1" applyBorder="1" applyAlignment="1">
      <alignment vertical="center"/>
    </xf>
    <xf numFmtId="0" fontId="10" fillId="6" borderId="7" xfId="0" applyFont="1" applyFill="1" applyBorder="1" applyAlignment="1">
      <alignment horizontal="center" vertical="center"/>
    </xf>
    <xf numFmtId="165" fontId="10" fillId="0" borderId="10" xfId="0" applyNumberFormat="1" applyFont="1" applyBorder="1" applyAlignment="1">
      <alignment horizontal="center"/>
    </xf>
    <xf numFmtId="0" fontId="10" fillId="0" borderId="11" xfId="0" applyFont="1" applyBorder="1"/>
    <xf numFmtId="2" fontId="10" fillId="0" borderId="8" xfId="0" applyNumberFormat="1" applyFont="1" applyBorder="1" applyAlignment="1">
      <alignment horizontal="center"/>
    </xf>
    <xf numFmtId="0" fontId="10" fillId="0" borderId="8" xfId="0" applyFont="1" applyBorder="1" applyAlignment="1">
      <alignment horizontal="center"/>
    </xf>
    <xf numFmtId="2" fontId="10" fillId="0" borderId="9" xfId="0" applyNumberFormat="1" applyFont="1" applyBorder="1" applyAlignment="1">
      <alignment horizontal="center"/>
    </xf>
    <xf numFmtId="0" fontId="10" fillId="0" borderId="9" xfId="0" applyFont="1" applyBorder="1" applyAlignment="1">
      <alignment horizontal="center"/>
    </xf>
    <xf numFmtId="2" fontId="9" fillId="0" borderId="14" xfId="0" applyNumberFormat="1" applyFont="1" applyBorder="1" applyAlignment="1">
      <alignment horizontal="center"/>
    </xf>
    <xf numFmtId="165" fontId="10" fillId="0" borderId="8" xfId="0" applyNumberFormat="1" applyFont="1" applyBorder="1" applyAlignment="1">
      <alignment horizontal="center"/>
    </xf>
    <xf numFmtId="0" fontId="10" fillId="0" borderId="9" xfId="0" applyFont="1" applyBorder="1"/>
    <xf numFmtId="165" fontId="9" fillId="0" borderId="14" xfId="0" applyNumberFormat="1" applyFont="1" applyBorder="1" applyAlignment="1">
      <alignment horizontal="center"/>
    </xf>
    <xf numFmtId="0" fontId="9" fillId="0" borderId="14" xfId="0" applyFont="1" applyBorder="1" applyAlignment="1">
      <alignment horizontal="center"/>
    </xf>
    <xf numFmtId="0" fontId="10" fillId="0" borderId="10" xfId="0" applyFont="1" applyBorder="1"/>
    <xf numFmtId="2" fontId="10" fillId="0" borderId="8" xfId="0" applyNumberFormat="1" applyFont="1" applyBorder="1"/>
    <xf numFmtId="0" fontId="10" fillId="0" borderId="8" xfId="0" applyFont="1" applyBorder="1"/>
    <xf numFmtId="0" fontId="9" fillId="0" borderId="8" xfId="0" applyFont="1" applyBorder="1" applyAlignment="1">
      <alignment horizontal="center"/>
    </xf>
    <xf numFmtId="0" fontId="9" fillId="0" borderId="9" xfId="0" applyFont="1" applyBorder="1" applyAlignment="1">
      <alignment horizontal="center"/>
    </xf>
    <xf numFmtId="0" fontId="10" fillId="0" borderId="10" xfId="0" applyFont="1" applyBorder="1" applyAlignment="1">
      <alignment horizontal="center"/>
    </xf>
    <xf numFmtId="2" fontId="10" fillId="0" borderId="9" xfId="0" applyNumberFormat="1" applyFont="1" applyBorder="1"/>
    <xf numFmtId="165" fontId="9" fillId="0" borderId="9" xfId="0" applyNumberFormat="1" applyFont="1" applyBorder="1" applyAlignment="1">
      <alignment horizontal="center"/>
    </xf>
    <xf numFmtId="2" fontId="10" fillId="0" borderId="17" xfId="0" applyNumberFormat="1" applyFont="1" applyBorder="1"/>
    <xf numFmtId="2" fontId="9" fillId="0" borderId="20" xfId="0" applyNumberFormat="1" applyFont="1" applyBorder="1" applyAlignment="1">
      <alignment horizontal="center"/>
    </xf>
    <xf numFmtId="0" fontId="10" fillId="0" borderId="21" xfId="0" applyFont="1" applyBorder="1"/>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7" xfId="0" applyFont="1" applyBorder="1"/>
    <xf numFmtId="0" fontId="10" fillId="0" borderId="26" xfId="0" applyFont="1" applyBorder="1"/>
    <xf numFmtId="0" fontId="10" fillId="0" borderId="27" xfId="0" applyFont="1" applyBorder="1"/>
    <xf numFmtId="0" fontId="10" fillId="0" borderId="28" xfId="0" applyFont="1" applyBorder="1"/>
    <xf numFmtId="0" fontId="10" fillId="0" borderId="26" xfId="0" applyFont="1" applyBorder="1" applyAlignment="1">
      <alignment horizontal="center"/>
    </xf>
    <xf numFmtId="0" fontId="10" fillId="0" borderId="29" xfId="0" applyFont="1" applyBorder="1"/>
    <xf numFmtId="0" fontId="9" fillId="0" borderId="28" xfId="0" applyFont="1" applyBorder="1"/>
    <xf numFmtId="0" fontId="10" fillId="0" borderId="30" xfId="0" applyFont="1" applyBorder="1" applyAlignment="1">
      <alignment horizontal="center"/>
    </xf>
    <xf numFmtId="0" fontId="9" fillId="0" borderId="31" xfId="0" applyFont="1" applyBorder="1"/>
    <xf numFmtId="0" fontId="10" fillId="0" borderId="31" xfId="0" applyFont="1" applyBorder="1"/>
    <xf numFmtId="0" fontId="10" fillId="0" borderId="31" xfId="0" applyFont="1" applyBorder="1" applyAlignment="1">
      <alignment horizontal="center"/>
    </xf>
    <xf numFmtId="0" fontId="10" fillId="0" borderId="32" xfId="0" applyFont="1" applyBorder="1"/>
    <xf numFmtId="0" fontId="9" fillId="0" borderId="32" xfId="0" applyFont="1" applyBorder="1" applyAlignment="1">
      <alignment horizontal="center"/>
    </xf>
    <xf numFmtId="0" fontId="10" fillId="0" borderId="33" xfId="0" applyFont="1" applyBorder="1"/>
    <xf numFmtId="0" fontId="10" fillId="0" borderId="6" xfId="0" applyFont="1" applyBorder="1" applyAlignment="1">
      <alignment horizontal="center" vertical="center"/>
    </xf>
    <xf numFmtId="0" fontId="10" fillId="0" borderId="16" xfId="0" applyFont="1" applyBorder="1" applyAlignment="1">
      <alignment horizontal="center"/>
    </xf>
    <xf numFmtId="0" fontId="10" fillId="0" borderId="34" xfId="0" applyFont="1" applyBorder="1" applyAlignment="1">
      <alignment horizontal="center"/>
    </xf>
    <xf numFmtId="0" fontId="10" fillId="0" borderId="35" xfId="0" applyFont="1" applyBorder="1" applyAlignment="1">
      <alignment horizontal="center"/>
    </xf>
    <xf numFmtId="0" fontId="9" fillId="0" borderId="38" xfId="0" applyFont="1" applyBorder="1"/>
    <xf numFmtId="0" fontId="10" fillId="0" borderId="30" xfId="0" applyFont="1" applyBorder="1"/>
    <xf numFmtId="0" fontId="9" fillId="0" borderId="31"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40" xfId="0" applyFont="1" applyBorder="1"/>
    <xf numFmtId="0" fontId="9" fillId="0" borderId="14" xfId="0" applyFont="1" applyBorder="1"/>
    <xf numFmtId="0" fontId="10" fillId="0" borderId="42" xfId="0" applyFont="1" applyBorder="1" applyAlignment="1">
      <alignment horizontal="center"/>
    </xf>
    <xf numFmtId="0" fontId="10" fillId="0" borderId="27" xfId="0" applyFont="1" applyBorder="1" applyAlignment="1">
      <alignment horizontal="center"/>
    </xf>
    <xf numFmtId="165" fontId="10" fillId="0" borderId="17" xfId="0" applyNumberFormat="1" applyFont="1" applyBorder="1" applyAlignment="1">
      <alignment horizontal="center"/>
    </xf>
    <xf numFmtId="0" fontId="0" fillId="0" borderId="36" xfId="0" applyBorder="1"/>
    <xf numFmtId="0" fontId="0" fillId="0" borderId="37" xfId="0" applyBorder="1"/>
    <xf numFmtId="0" fontId="0" fillId="0" borderId="44" xfId="0" applyBorder="1"/>
    <xf numFmtId="0" fontId="9" fillId="0" borderId="26" xfId="0" applyFont="1" applyBorder="1"/>
    <xf numFmtId="0" fontId="10" fillId="0" borderId="23" xfId="0" applyFont="1" applyBorder="1"/>
    <xf numFmtId="0" fontId="10" fillId="0" borderId="24" xfId="0" applyFont="1" applyBorder="1"/>
    <xf numFmtId="0" fontId="10" fillId="0" borderId="25" xfId="0" applyFont="1" applyBorder="1"/>
    <xf numFmtId="0" fontId="10" fillId="0" borderId="33" xfId="0" applyFont="1" applyBorder="1" applyAlignment="1">
      <alignment horizontal="center"/>
    </xf>
    <xf numFmtId="2" fontId="10" fillId="0" borderId="7" xfId="0" applyNumberFormat="1" applyFont="1" applyBorder="1" applyAlignment="1">
      <alignment horizontal="center" vertical="center"/>
    </xf>
    <xf numFmtId="2" fontId="10" fillId="5" borderId="45" xfId="0" applyNumberFormat="1" applyFont="1" applyFill="1" applyBorder="1" applyAlignment="1">
      <alignment horizontal="center" vertical="center"/>
    </xf>
    <xf numFmtId="0" fontId="10" fillId="0" borderId="45" xfId="0" applyFont="1" applyBorder="1" applyAlignment="1">
      <alignment horizontal="center" vertical="center"/>
    </xf>
    <xf numFmtId="0" fontId="10" fillId="0" borderId="45" xfId="0" applyFont="1" applyBorder="1" applyAlignment="1">
      <alignment vertical="center"/>
    </xf>
    <xf numFmtId="0" fontId="10" fillId="5" borderId="6" xfId="0" applyFont="1" applyFill="1" applyBorder="1" applyAlignment="1">
      <alignment horizontal="center" vertical="center"/>
    </xf>
    <xf numFmtId="0" fontId="10" fillId="0" borderId="6" xfId="0" applyFont="1" applyBorder="1" applyAlignment="1">
      <alignment vertical="center"/>
    </xf>
    <xf numFmtId="2" fontId="10" fillId="6" borderId="7" xfId="0" applyNumberFormat="1" applyFont="1" applyFill="1" applyBorder="1" applyAlignment="1">
      <alignment horizontal="center" vertical="center"/>
    </xf>
    <xf numFmtId="2" fontId="10" fillId="0" borderId="45" xfId="0" applyNumberFormat="1" applyFont="1" applyBorder="1" applyAlignment="1">
      <alignment horizontal="center" vertical="center"/>
    </xf>
    <xf numFmtId="0" fontId="12" fillId="0" borderId="0" xfId="0" applyFont="1" applyAlignment="1">
      <alignment vertical="center"/>
    </xf>
    <xf numFmtId="0" fontId="11" fillId="4" borderId="6" xfId="0" applyFont="1" applyFill="1" applyBorder="1" applyAlignment="1">
      <alignment horizontal="center" vertical="top" wrapText="1"/>
    </xf>
    <xf numFmtId="0" fontId="11" fillId="0" borderId="0" xfId="0" applyFont="1" applyAlignment="1">
      <alignment horizontal="center" vertical="top" wrapText="1"/>
    </xf>
    <xf numFmtId="0" fontId="12" fillId="0" borderId="6" xfId="0" applyFont="1" applyBorder="1" applyAlignment="1">
      <alignment vertical="center" wrapText="1"/>
    </xf>
    <xf numFmtId="0" fontId="12" fillId="0" borderId="6" xfId="0" applyFont="1" applyBorder="1" applyAlignment="1">
      <alignment horizontal="center" vertical="center"/>
    </xf>
    <xf numFmtId="0" fontId="12" fillId="0" borderId="6" xfId="0" applyFont="1" applyBorder="1" applyAlignment="1">
      <alignment horizontal="right" vertical="center"/>
    </xf>
    <xf numFmtId="165" fontId="12" fillId="0" borderId="6" xfId="0" applyNumberFormat="1" applyFont="1" applyBorder="1" applyAlignment="1">
      <alignment horizontal="center" vertical="center"/>
    </xf>
    <xf numFmtId="167" fontId="12" fillId="0" borderId="6" xfId="1" applyNumberFormat="1" applyFont="1" applyFill="1" applyBorder="1" applyAlignment="1">
      <alignment horizontal="right" vertical="center"/>
    </xf>
    <xf numFmtId="164" fontId="12" fillId="0" borderId="6" xfId="1" applyNumberFormat="1" applyFont="1" applyFill="1" applyBorder="1" applyAlignment="1">
      <alignment horizontal="center" vertical="center"/>
    </xf>
    <xf numFmtId="167" fontId="12" fillId="0" borderId="6" xfId="1" applyNumberFormat="1" applyFont="1" applyFill="1" applyBorder="1" applyAlignment="1">
      <alignment horizontal="center" vertical="center"/>
    </xf>
    <xf numFmtId="0" fontId="12" fillId="0" borderId="0" xfId="0" applyFont="1"/>
    <xf numFmtId="0" fontId="11" fillId="0" borderId="6" xfId="0" applyFont="1" applyBorder="1" applyAlignment="1">
      <alignment vertical="center" wrapText="1"/>
    </xf>
    <xf numFmtId="2" fontId="12" fillId="0" borderId="6" xfId="0" applyNumberFormat="1" applyFont="1" applyBorder="1" applyAlignment="1">
      <alignment horizontal="center" vertical="center"/>
    </xf>
    <xf numFmtId="0" fontId="12" fillId="0" borderId="6" xfId="0" applyFont="1" applyBorder="1" applyAlignment="1">
      <alignment horizontal="left" vertical="center" wrapText="1"/>
    </xf>
    <xf numFmtId="2" fontId="12" fillId="0" borderId="8" xfId="0" applyNumberFormat="1" applyFont="1" applyBorder="1" applyAlignment="1">
      <alignment horizontal="center" vertical="center"/>
    </xf>
    <xf numFmtId="167" fontId="12" fillId="0" borderId="8" xfId="1" applyNumberFormat="1" applyFont="1" applyFill="1" applyBorder="1" applyAlignment="1">
      <alignment horizontal="center" vertical="center"/>
    </xf>
    <xf numFmtId="0" fontId="12" fillId="0" borderId="0" xfId="0" applyFont="1" applyAlignment="1">
      <alignment horizontal="center" vertical="center"/>
    </xf>
    <xf numFmtId="0" fontId="11" fillId="0" borderId="23" xfId="0" applyFont="1" applyBorder="1" applyAlignment="1">
      <alignment vertical="center"/>
    </xf>
    <xf numFmtId="167" fontId="11" fillId="0" borderId="25" xfId="1" applyNumberFormat="1" applyFont="1" applyBorder="1" applyAlignment="1">
      <alignment vertical="center"/>
    </xf>
    <xf numFmtId="0" fontId="11" fillId="0" borderId="26" xfId="0" applyFont="1" applyBorder="1" applyAlignment="1">
      <alignment vertical="center"/>
    </xf>
    <xf numFmtId="167" fontId="11" fillId="0" borderId="27" xfId="1" applyNumberFormat="1" applyFont="1" applyBorder="1" applyAlignment="1">
      <alignment vertical="center"/>
    </xf>
    <xf numFmtId="0" fontId="11" fillId="0" borderId="30" xfId="0" applyFont="1" applyBorder="1" applyAlignment="1">
      <alignment vertical="center"/>
    </xf>
    <xf numFmtId="167" fontId="11" fillId="0" borderId="33" xfId="1" applyNumberFormat="1" applyFont="1" applyBorder="1" applyAlignment="1">
      <alignment vertical="center"/>
    </xf>
    <xf numFmtId="43" fontId="12" fillId="0" borderId="0" xfId="0" applyNumberFormat="1" applyFont="1" applyAlignment="1">
      <alignment vertical="center"/>
    </xf>
    <xf numFmtId="0" fontId="12" fillId="0" borderId="0" xfId="0" applyFont="1" applyAlignment="1">
      <alignment vertical="center" wrapText="1"/>
    </xf>
    <xf numFmtId="0" fontId="11" fillId="4" borderId="26" xfId="0" applyFont="1" applyFill="1" applyBorder="1" applyAlignment="1">
      <alignment horizontal="center" vertical="top" wrapText="1"/>
    </xf>
    <xf numFmtId="0" fontId="11" fillId="4" borderId="27" xfId="0" applyFont="1" applyFill="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right" vertical="center"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vertical="center"/>
    </xf>
    <xf numFmtId="0" fontId="12" fillId="0" borderId="18" xfId="0" applyFont="1" applyBorder="1" applyAlignment="1">
      <alignment horizontal="center" vertical="center"/>
    </xf>
    <xf numFmtId="0" fontId="12" fillId="0" borderId="51" xfId="0" applyFont="1" applyBorder="1" applyAlignment="1">
      <alignment vertical="center" wrapText="1"/>
    </xf>
    <xf numFmtId="0" fontId="12" fillId="0" borderId="51" xfId="0" applyFont="1" applyBorder="1" applyAlignment="1">
      <alignment vertical="center"/>
    </xf>
    <xf numFmtId="0" fontId="12" fillId="0" borderId="52" xfId="0" applyFont="1" applyBorder="1" applyAlignment="1">
      <alignment vertical="center"/>
    </xf>
    <xf numFmtId="2" fontId="9" fillId="0" borderId="12" xfId="0" applyNumberFormat="1" applyFont="1" applyBorder="1" applyAlignment="1">
      <alignment horizontal="center"/>
    </xf>
    <xf numFmtId="2" fontId="9" fillId="0" borderId="13" xfId="0" applyNumberFormat="1" applyFont="1" applyBorder="1" applyAlignment="1">
      <alignment horizontal="center"/>
    </xf>
    <xf numFmtId="0" fontId="9" fillId="0" borderId="12" xfId="0" applyFont="1" applyBorder="1" applyAlignment="1">
      <alignment horizontal="center"/>
    </xf>
    <xf numFmtId="0" fontId="9" fillId="0" borderId="22" xfId="0" applyFont="1" applyBorder="1" applyAlignment="1">
      <alignment horizontal="center"/>
    </xf>
    <xf numFmtId="0" fontId="9" fillId="0" borderId="13" xfId="0" applyFont="1" applyBorder="1" applyAlignment="1">
      <alignment horizontal="center"/>
    </xf>
    <xf numFmtId="165" fontId="10" fillId="0" borderId="8" xfId="0" applyNumberFormat="1" applyFont="1" applyBorder="1" applyAlignment="1">
      <alignment horizontal="center" vertical="center"/>
    </xf>
    <xf numFmtId="165" fontId="10" fillId="0" borderId="15" xfId="0" applyNumberFormat="1" applyFont="1" applyBorder="1" applyAlignment="1">
      <alignment horizontal="center" vertical="center"/>
    </xf>
    <xf numFmtId="165" fontId="10" fillId="0" borderId="9" xfId="0" applyNumberFormat="1" applyFont="1" applyBorder="1" applyAlignment="1">
      <alignment horizontal="center" vertical="center"/>
    </xf>
    <xf numFmtId="165" fontId="9" fillId="0" borderId="12" xfId="0" applyNumberFormat="1" applyFont="1" applyBorder="1" applyAlignment="1">
      <alignment horizontal="center"/>
    </xf>
    <xf numFmtId="165" fontId="9" fillId="0" borderId="13" xfId="0" applyNumberFormat="1" applyFont="1" applyBorder="1" applyAlignment="1">
      <alignment horizontal="center"/>
    </xf>
    <xf numFmtId="2" fontId="9" fillId="0" borderId="10" xfId="0" applyNumberFormat="1" applyFont="1" applyBorder="1" applyAlignment="1">
      <alignment horizontal="center"/>
    </xf>
    <xf numFmtId="2" fontId="9" fillId="0" borderId="11" xfId="0" applyNumberFormat="1" applyFont="1" applyBorder="1" applyAlignment="1">
      <alignment horizontal="center"/>
    </xf>
    <xf numFmtId="166" fontId="10" fillId="0" borderId="8"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9" xfId="0" applyNumberFormat="1" applyFont="1" applyBorder="1" applyAlignment="1">
      <alignment horizontal="center" vertical="center"/>
    </xf>
    <xf numFmtId="166" fontId="10" fillId="0" borderId="41" xfId="0" applyNumberFormat="1" applyFont="1" applyBorder="1" applyAlignment="1">
      <alignment horizontal="center" vertical="center"/>
    </xf>
    <xf numFmtId="166" fontId="10" fillId="0" borderId="43" xfId="0" applyNumberFormat="1" applyFont="1" applyBorder="1" applyAlignment="1">
      <alignment horizontal="center" vertical="center"/>
    </xf>
    <xf numFmtId="2" fontId="9" fillId="0" borderId="18" xfId="0" applyNumberFormat="1" applyFont="1" applyBorder="1" applyAlignment="1">
      <alignment horizontal="center"/>
    </xf>
    <xf numFmtId="2" fontId="9" fillId="0" borderId="19" xfId="0" applyNumberFormat="1" applyFont="1" applyBorder="1" applyAlignment="1">
      <alignment horizontal="center"/>
    </xf>
    <xf numFmtId="0" fontId="5" fillId="3" borderId="1" xfId="2" applyFont="1" applyFill="1" applyBorder="1" applyAlignment="1">
      <alignment horizontal="center" vertical="center" wrapText="1"/>
    </xf>
    <xf numFmtId="0" fontId="6" fillId="0" borderId="4" xfId="2" applyFont="1" applyBorder="1"/>
    <xf numFmtId="0" fontId="5" fillId="3" borderId="2" xfId="2" applyFont="1" applyFill="1" applyBorder="1" applyAlignment="1">
      <alignment horizontal="center" vertical="center" wrapText="1"/>
    </xf>
    <xf numFmtId="0" fontId="6" fillId="0" borderId="3" xfId="2" applyFont="1" applyBorder="1"/>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9" fillId="7" borderId="46" xfId="0" applyFont="1" applyFill="1" applyBorder="1" applyAlignment="1">
      <alignment horizontal="center"/>
    </xf>
    <xf numFmtId="0" fontId="9" fillId="7" borderId="47" xfId="0" applyFont="1" applyFill="1" applyBorder="1" applyAlignment="1">
      <alignment horizontal="center"/>
    </xf>
    <xf numFmtId="0" fontId="9" fillId="7" borderId="48" xfId="0" applyFont="1" applyFill="1" applyBorder="1" applyAlignment="1">
      <alignment horizontal="center"/>
    </xf>
    <xf numFmtId="0" fontId="0" fillId="0" borderId="36" xfId="0" applyBorder="1" applyAlignment="1">
      <alignment horizontal="center" vertical="center"/>
    </xf>
    <xf numFmtId="0" fontId="10" fillId="0" borderId="34" xfId="0" applyFont="1" applyBorder="1" applyAlignment="1">
      <alignment horizontal="center" vertical="center"/>
    </xf>
    <xf numFmtId="0" fontId="9" fillId="0" borderId="39"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0" fillId="0" borderId="43" xfId="0" applyFont="1" applyBorder="1" applyAlignment="1">
      <alignment horizontal="center" vertical="center"/>
    </xf>
    <xf numFmtId="0" fontId="10" fillId="0" borderId="26" xfId="0" applyFont="1" applyBorder="1" applyAlignment="1">
      <alignment horizontal="center" vertical="center"/>
    </xf>
    <xf numFmtId="0" fontId="9" fillId="0" borderId="6" xfId="0" applyFont="1" applyBorder="1" applyAlignment="1">
      <alignment horizontal="center" vertical="center"/>
    </xf>
    <xf numFmtId="0" fontId="10" fillId="0" borderId="27"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xf>
    <xf numFmtId="0" fontId="10" fillId="0" borderId="8" xfId="0" applyFont="1" applyBorder="1" applyAlignment="1">
      <alignment horizontal="center" vertical="center"/>
    </xf>
    <xf numFmtId="0" fontId="10" fillId="0" borderId="29" xfId="0" applyFont="1" applyBorder="1" applyAlignment="1">
      <alignment horizontal="center" vertical="center"/>
    </xf>
    <xf numFmtId="0" fontId="10" fillId="0" borderId="10"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9" fillId="0" borderId="40" xfId="0" applyFont="1" applyBorder="1" applyAlignment="1">
      <alignment horizontal="center" vertical="center"/>
    </xf>
    <xf numFmtId="0" fontId="9"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42" xfId="0" applyFont="1" applyBorder="1" applyAlignment="1">
      <alignment horizontal="center" vertical="center"/>
    </xf>
    <xf numFmtId="0" fontId="10" fillId="0" borderId="11"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cellXfs>
  <cellStyles count="3">
    <cellStyle name="Comma" xfId="1" builtinId="3"/>
    <cellStyle name="Normal" xfId="0" builtinId="0"/>
    <cellStyle name="Normal 6" xfId="2" xr:uid="{19E22775-08A3-4AD8-BD62-802544C765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umantharao\VIZAG%20FINAL\New%20folder\Srikakulam-Vizag\VIZAG%20FINAL\4.Estimate%20-%20(682.980-704)%20-%20With%20SR%20in%20700-704%20&amp;%20SSR%202011-12%20(With%20profit)\Det%20Est%20(682.980-704.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anu\Work%20folder\DPR\Srikakulam-Vizag\Option%207%20From%20Km%20609-%20Km%20689.980%20with%203%20PUP%20(23.10.10)\Det%20Est.(2%20UP)%20Option%202%20-%20609-682.980%20(18.06.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KSHMOJI\Venkateswar\Documents%20and%20Settings\venkateswar.BCEOM-INDIA\My%20Documents\PROJECT%20WORKS\RAJKOT-JAMNAGAR\Sanjoy%20Datta%20Office\Sanjoy%20Datta\Belgaum%20M.%20R.%20P\BMRP%20(Received)\Analysis-Dharwad-Rigid+flexi%20-%20P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njani/Misc/ARRR-ver-1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Data"/>
      <sheetName val="Elect."/>
      <sheetName val="ANAL"/>
      <sheetName val="VARIABLE"/>
      <sheetName val="BOQ (2)"/>
      <sheetName val="SOR"/>
      <sheetName val="BHANDUP"/>
      <sheetName val="det_est"/>
      <sheetName val="I-CO"/>
      <sheetName val="Mix Design"/>
      <sheetName val="Elect_"/>
      <sheetName val="BOQ_(2)"/>
      <sheetName val="Mix_Design"/>
      <sheetName val="ANNEXURE-A"/>
      <sheetName val="Basicrates"/>
      <sheetName val="Material "/>
      <sheetName val="Labour &amp; Plant"/>
      <sheetName val="Materials "/>
      <sheetName val="PLAN_FEB97"/>
      <sheetName val="Materials Cost"/>
      <sheetName val="Lead Statement"/>
      <sheetName val="Sheet1"/>
      <sheetName val="12"/>
      <sheetName val="8"/>
      <sheetName val="Intro"/>
      <sheetName val="70R"/>
      <sheetName val="INDIGINEOUS ITEMS "/>
      <sheetName val="Trail"/>
      <sheetName val="MIS P&amp;L"/>
      <sheetName val="Debit_RMC"/>
      <sheetName val="Debit_Transit"/>
      <sheetName val="Plaster Abs"/>
      <sheetName val="PROCTOR"/>
      <sheetName val="Summary"/>
      <sheetName val="escalation"/>
      <sheetName val="Diesel Analysis"/>
      <sheetName val="BOQ-Roadworks"/>
      <sheetName val="01"/>
      <sheetName val="02"/>
      <sheetName val="03"/>
      <sheetName val="04"/>
      <sheetName val="Rate Analysis"/>
      <sheetName val="DETAILED  BOQ"/>
      <sheetName val="FORM-W3"/>
      <sheetName val="FitOutConfCentre"/>
      <sheetName val="ENCL9"/>
      <sheetName val="SPT vs PHI"/>
      <sheetName val="hyperstatic-3"/>
      <sheetName val="master"/>
      <sheetName val="Sheet4"/>
      <sheetName val="INPUT"/>
      <sheetName val="Materials Cost(PCC)"/>
      <sheetName val="A.O.R."/>
      <sheetName val="Dayworks Bill"/>
      <sheetName val="Bills of Quantities"/>
      <sheetName val="aoc-1"/>
      <sheetName val="aoc-10"/>
      <sheetName val="aoc-11"/>
      <sheetName val="aoc-2"/>
      <sheetName val="aoc-3"/>
      <sheetName val="aoc-4"/>
      <sheetName val="aoc-7"/>
      <sheetName val="aoc-8"/>
      <sheetName val="aoc-9"/>
      <sheetName val="11-hsd"/>
      <sheetName val="13-septic"/>
      <sheetName val="7-ug"/>
      <sheetName val="2-utility"/>
      <sheetName val="5-pipe"/>
      <sheetName val="18-misc"/>
      <sheetName val="02.10.06"/>
      <sheetName val="Analy_7-10"/>
      <sheetName val="upa"/>
      <sheetName val="PA Aug"/>
      <sheetName val="PA Sept"/>
      <sheetName val="SC Cost FEB 03"/>
      <sheetName val="LTG-STG"/>
      <sheetName val="ncp"/>
      <sheetName val="EZ"/>
      <sheetName val="FT-05-02IsoBOM"/>
      <sheetName val="Fee Rate Summary"/>
      <sheetName val="8 Road appar "/>
      <sheetName val="Design"/>
      <sheetName val="6 A Mn bridges"/>
      <sheetName val="Voucher"/>
      <sheetName val="Cal"/>
      <sheetName val="basdat"/>
      <sheetName val="Business Centre-12 mths Revised"/>
      <sheetName val="BBHS RAW Balance Sheet"/>
      <sheetName val="RATE COMPILATION"/>
      <sheetName val="ABSTRACT"/>
      <sheetName val="UNP-NCW "/>
      <sheetName val="FORM7"/>
      <sheetName val="Cash Flow-WSL Base Fcst"/>
      <sheetName val="working"/>
      <sheetName val="maing1"/>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1"/>
      <sheetName val="4"/>
      <sheetName val="2"/>
      <sheetName val="3"/>
      <sheetName val="SPT_vs_PHI"/>
      <sheetName val="PA_Aug"/>
      <sheetName val="PA_Sept"/>
      <sheetName val="8_Road_appar_"/>
      <sheetName val="girder"/>
      <sheetName val="Rocker"/>
      <sheetName val="Analysis"/>
      <sheetName val="LOCAL RATES"/>
      <sheetName val="GEN"/>
      <sheetName val="SKMD  32"/>
      <sheetName val="BITUMEN"/>
      <sheetName val="DIR USED ITEMS"/>
      <sheetName val="5"/>
      <sheetName val="6"/>
      <sheetName val="7"/>
      <sheetName val="9"/>
      <sheetName val="10"/>
      <sheetName val="11"/>
      <sheetName val="13"/>
      <sheetName val="14"/>
      <sheetName val="15"/>
      <sheetName val="16"/>
      <sheetName val="12.8 I (M-40)"/>
      <sheetName val="Lead"/>
      <sheetName val="M-Book for Conc"/>
      <sheetName val="M-Book for FW"/>
      <sheetName val="3. GSB-WMM-SHLD"/>
      <sheetName val="MWC 1 - Cash Flow"/>
      <sheetName val="CC M-15 in pcc"/>
      <sheetName val="col-reinft1"/>
      <sheetName val="S1BOQ"/>
      <sheetName val="Index"/>
      <sheetName val="maingirder"/>
      <sheetName val="basic-data"/>
      <sheetName val="SC_Cost_FEB_03"/>
      <sheetName val="purpose&amp;input"/>
      <sheetName val="FOO2 FOOTING"/>
      <sheetName val="SPT_vs_PHI1"/>
      <sheetName val="PA_Aug1"/>
      <sheetName val="PA_Sept1"/>
      <sheetName val="SC_Cost_FEB_031"/>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Elect_3"/>
      <sheetName val="BOQ_(2)3"/>
      <sheetName val="INDIGINEOUS_ITEMS_2"/>
      <sheetName val="Plaster_Abs2"/>
      <sheetName val="Material_2"/>
      <sheetName val="Labour_&amp;_Plant2"/>
      <sheetName val="Materials_2"/>
      <sheetName val="MIS_P&amp;L2"/>
      <sheetName val="Mix_Design3"/>
      <sheetName val="Materials_Cost2"/>
      <sheetName val="Lead_Statement2"/>
      <sheetName val="Rate_Analysis2"/>
      <sheetName val="DETAILED__BOQ2"/>
      <sheetName val="Diesel_Analysis2"/>
      <sheetName val="Materials_Cost(PCC)2"/>
      <sheetName val="A_O_R_2"/>
      <sheetName val="Dayworks_Bill2"/>
      <sheetName val="Bills_of_Quantities2"/>
      <sheetName val="Cal(6_3_2)_GSB-T2"/>
      <sheetName val="Cal(6_3_1)_GSB-1(Jn_)_DDA2"/>
      <sheetName val="Cal(6_2_2)_(b)EMB-T2"/>
      <sheetName val="Cal(6_3_3)_WMM-T2"/>
      <sheetName val="Cal(6_2_4)_SG-T2"/>
      <sheetName val="02_10_06"/>
      <sheetName val="Business_Centre-12_mths_Revised"/>
      <sheetName val="BBHS_RAW_Balance_Sheet"/>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Sump"/>
      <sheetName val="Staff Acco."/>
      <sheetName val="CPIPE"/>
      <sheetName val="Boq"/>
      <sheetName val="CC_M-15_in_pcc"/>
      <sheetName val="Harga satuan"/>
      <sheetName val="#REF"/>
      <sheetName val="산근"/>
      <sheetName val="SPT_vs_PHI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Labour rates"/>
      <sheetName val="자바라1"/>
      <sheetName val="해외 연수비용 계산-삭제"/>
      <sheetName val="Copy of QTY"/>
      <sheetName val="해외 기술훈련비 (합계)"/>
      <sheetName val="12. Ins &amp; Bonds"/>
      <sheetName val="3. Staff Facilities"/>
      <sheetName val="11. Clients Requirements"/>
      <sheetName val="basic"/>
      <sheetName val="Earthwork"/>
      <sheetName val="Civil-works"/>
      <sheetName val="PEP-DATA"/>
      <sheetName val="2.1) Volume  Cal"/>
      <sheetName val="foundation(V)"/>
      <sheetName val="07"/>
      <sheetName val="Ins &amp; Bonds"/>
      <sheetName val="Conversions"/>
      <sheetName val="ORDER BOOKING"/>
      <sheetName val="SCHEDULE"/>
      <sheetName val="Measurements"/>
      <sheetName val="Tables"/>
      <sheetName val="Flooring"/>
      <sheetName val="Ceilings"/>
      <sheetName val="ACAD Finishes"/>
      <sheetName val="Site Details"/>
      <sheetName val="Chair"/>
      <sheetName val="Site Area Statement"/>
      <sheetName val="Doors"/>
      <sheetName val="Estimate"/>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Sensitivities"/>
      <sheetName val="DATA_PILE_BG"/>
      <sheetName val="DATA_PCC"/>
      <sheetName val="DATA_PILECAP"/>
      <sheetName val="DATA_PILE_RT2"/>
      <sheetName val="DATA_PILE_RT1 "/>
      <sheetName val="DATA_PILE _SM"/>
      <sheetName val="Qty SR"/>
      <sheetName val="EW SR"/>
      <sheetName val="HP(9.200)"/>
      <sheetName val="Array"/>
      <sheetName val="Array (2)"/>
      <sheetName val="Costcal"/>
      <sheetName val="Exchange Gain"/>
      <sheetName val="P-Ins &amp; Bonds"/>
      <sheetName val="SP Break Up"/>
      <sheetName val="doq"/>
      <sheetName val="02_10_063"/>
      <sheetName val="RATE_COMPILATION3"/>
      <sheetName val="UNP-NCW_3"/>
      <sheetName val="Cash_Flow-WSL_Base_Fcst3"/>
      <sheetName val="Fee_Rate_Summary3"/>
      <sheetName val="R_A_3"/>
      <sheetName val="footing for SP"/>
      <sheetName val="Design Pad - 1"/>
      <sheetName val="Abs_Road"/>
      <sheetName val="Specifications"/>
      <sheetName val="Plantmix"/>
      <sheetName val="Abstract( ave rate)"/>
      <sheetName val="Detiled"/>
      <sheetName val="entitlements"/>
      <sheetName val="rdamdata"/>
      <sheetName val="Gen. R.A for W.B.M"/>
      <sheetName val="Gen Info"/>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factor "/>
      <sheetName val="Package-2"/>
      <sheetName val="6_A_Mn_bridges1"/>
      <sheetName val="6_A_Mn_bridges2"/>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Input Data"/>
      <sheetName val="PD-FD"/>
      <sheetName val="Spec"/>
      <sheetName val="Quarry"/>
      <sheetName val="I.P"/>
      <sheetName val="M-Book_for_Conc"/>
      <sheetName val="M-Book_for_FW"/>
      <sheetName val="SKMD__32"/>
      <sheetName val="DIR_USED_ITEMS"/>
      <sheetName val="12_8_I_(M-40)"/>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02_10_064"/>
      <sheetName val="Fee_Rate_Summary4"/>
      <sheetName val="M-Book_for_Conc1"/>
      <sheetName val="M-Book_for_FW1"/>
      <sheetName val="SKMD__321"/>
      <sheetName val="DIR_USED_ITEMS1"/>
      <sheetName val="12_8_I_(M-40)1"/>
      <sheetName val="CC_M-15_in_pcc1"/>
      <sheetName val="FOO2_FOOTING"/>
      <sheetName val="Cal(6_3_2)_GSB-T6"/>
      <sheetName val="Cal(6_3_1)_GSB-1(Jn_)_DDA6"/>
      <sheetName val="Cal(6_2_2)_(b)EMB-T6"/>
      <sheetName val="Cal(6_3_3)_WMM-T6"/>
      <sheetName val="Cal(6_2_4)_SG-T6"/>
      <sheetName val="CC_M-15_in_pcc4"/>
      <sheetName val="CC_M-15_in_pcc3"/>
      <sheetName val="Diesel_Analysis8"/>
      <sheetName val="8_Road_appar_6"/>
      <sheetName val="Materials_Cost(PCC)7"/>
      <sheetName val="A_O_R_7"/>
      <sheetName val="Dayworks_Bill7"/>
      <sheetName val="Bills_of_Quantities7"/>
      <sheetName val="Cal(6_3_2)_GSB-T7"/>
      <sheetName val="Cal(6_3_1)_GSB-1(Jn_)_DDA7"/>
      <sheetName val="Cal(6_2_2)_(b)EMB-T7"/>
      <sheetName val="Cal(6_3_3)_WMM-T7"/>
      <sheetName val="Cal(6_2_4)_SG-T7"/>
      <sheetName val="CC_M-15_in_pcc5"/>
      <sheetName val="3__GSB-WMM-SHLD"/>
      <sheetName val="RATE_MAT (2)"/>
      <sheetName val="RATE"/>
      <sheetName val="Estimate_A"/>
      <sheetName val="VCH-SLC"/>
      <sheetName val="Supplier"/>
      <sheetName val="RMCNOV-2011)"/>
      <sheetName val="devises"/>
      <sheetName val="Invite"/>
      <sheetName val="summery"/>
      <sheetName val="water prop."/>
      <sheetName val="calc"/>
      <sheetName val="SMD24 Staff"/>
      <sheetName val="office"/>
      <sheetName val="Lab"/>
      <sheetName val="Material&amp;equipment"/>
      <sheetName val="Variance"/>
      <sheetName val="(Do not delete)"/>
      <sheetName val="GLEVEL RHS"/>
      <sheetName val="RATE_COMPILATION4"/>
      <sheetName val="UNP-NCW_4"/>
      <sheetName val="Cash_Flow-WSL_Base_Fcst4"/>
      <sheetName val="R_A_4"/>
      <sheetName val="MWC_1_-_Cash_Flow"/>
      <sheetName val="월별"/>
      <sheetName val="Cash2"/>
      <sheetName val="Z"/>
      <sheetName val="Cont.Wt."/>
      <sheetName val="PROGRAMME"/>
      <sheetName val="코드관리"/>
      <sheetName val="PRECAST lightconc-II"/>
      <sheetName val="DATA SHEET"/>
      <sheetName val="INPUT-DATA"/>
      <sheetName val="RA"/>
      <sheetName val="Eq. Mobilization"/>
      <sheetName val="Improvements"/>
      <sheetName val="horizontal"/>
      <sheetName val="Box- Girder"/>
      <sheetName val="Flanged Beams"/>
      <sheetName val="Rectangular Beam"/>
      <sheetName val="Elect_10"/>
      <sheetName val="BOQ_(2)10"/>
      <sheetName val="Material_9"/>
      <sheetName val="Labour_&amp;_Plant9"/>
      <sheetName val="Materials_9"/>
      <sheetName val="Materials_Cost9"/>
      <sheetName val="Lead_Statement9"/>
      <sheetName val="INDIGINEOUS_ITEMS_9"/>
      <sheetName val="MIS_P&amp;L9"/>
      <sheetName val="Mix_Design10"/>
      <sheetName val="Rate_Analysis9"/>
      <sheetName val="Plaster_Abs9"/>
      <sheetName val="DETAILED__BOQ9"/>
      <sheetName val="SPT_vs_PHI9"/>
      <sheetName val="PA_Aug9"/>
      <sheetName val="PA_Sept9"/>
      <sheetName val="SC_Cost_FEB_039"/>
      <sheetName val="Business_Centre-12_mths_Revise7"/>
      <sheetName val="BBHS_RAW_Balance_Sheet7"/>
      <sheetName val="ACAD_Finishes"/>
      <sheetName val="Site_Details"/>
      <sheetName val="Site_Area_Statement"/>
      <sheetName val="해외_연수비용_계산-삭제"/>
      <sheetName val="Copy_of_QTY"/>
      <sheetName val="해외_기술훈련비_(합계)"/>
      <sheetName val="Labour_rates"/>
      <sheetName val="12__Ins_&amp;_Bonds"/>
      <sheetName val="3__Staff_Facilities"/>
      <sheetName val="11__Clients_Requirements"/>
      <sheetName val="Staff_Acco_"/>
      <sheetName val="Sheet"/>
      <sheetName val="Section_by_layers_old"/>
      <sheetName val="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refreshError="1"/>
      <sheetData sheetId="184" refreshError="1"/>
      <sheetData sheetId="185" refreshError="1"/>
      <sheetData sheetId="186" refreshError="1"/>
      <sheetData sheetId="187"/>
      <sheetData sheetId="188"/>
      <sheetData sheetId="189" refreshError="1"/>
      <sheetData sheetId="190" refreshError="1"/>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
      <sheetName val="Staff Acco."/>
      <sheetName val="BOQ_M7"/>
      <sheetName val="BOQ Distribution"/>
      <sheetName val="5"/>
      <sheetName val="LOCAL RATES"/>
      <sheetName val="basdat-f"/>
      <sheetName val="Cover sheet"/>
      <sheetName val="Box Details"/>
      <sheetName val="Input"/>
      <sheetName val="Steel_Circular"/>
      <sheetName val="Scurve-details"/>
      <sheetName val="Labour"/>
      <sheetName val="Material"/>
      <sheetName val="Plant &amp;  Machinery"/>
      <sheetName val="water prop."/>
      <sheetName val="beam-reinft-IIInd floor"/>
      <sheetName val="#REF"/>
      <sheetName val="PLAN_FEB97"/>
      <sheetName val="S2groupcode"/>
      <sheetName val="Index"/>
      <sheetName val="Fill this out first..."/>
      <sheetName val="concrete"/>
      <sheetName val="Lead (Final)"/>
      <sheetName val="REL"/>
      <sheetName val="Indices"/>
      <sheetName val="Design"/>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Abstruct total"/>
      <sheetName val="S1BOQ"/>
      <sheetName val="Publicbuilding"/>
      <sheetName val="steam table"/>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Sheet3"/>
      <sheetName val="loadcal"/>
      <sheetName val="Expanded OD"/>
      <sheetName val="misc"/>
      <sheetName val="BOQ_M7.xls"/>
      <sheetName val="\\Moss3\d\WINDOWS\DESKTOP\All_N"/>
      <sheetName val="Debit_Transit"/>
      <sheetName val="ABSTRACT"/>
      <sheetName val="FORM7"/>
      <sheetName val="doq-10"/>
      <sheetName val="Abt Foundation "/>
      <sheetName val="pier Foundation"/>
      <sheetName val="Input_data"/>
      <sheetName val="PS1"/>
      <sheetName val="f65.85"/>
      <sheetName val="TCS"/>
      <sheetName val="Longitudinal"/>
      <sheetName val="foundation"/>
      <sheetName val="07"/>
      <sheetName val="stone"/>
      <sheetName val="AOC"/>
      <sheetName val="Timesheet"/>
      <sheetName val="HP(9.200)"/>
      <sheetName val="Intro"/>
      <sheetName val="PROG_DATA"/>
      <sheetName val="doq-10 (Traffic)"/>
      <sheetName val="doq-11(Miscellaneous)"/>
      <sheetName val="maing1"/>
      <sheetName val="P&amp;L01-02GR"/>
      <sheetName val="Exist"/>
      <sheetName val="LEFT"/>
      <sheetName val="RIGHT"/>
      <sheetName val="SITE DATA"/>
      <sheetName val="Bar Budget"/>
      <sheetName val="Final Qty"/>
      <sheetName val="Machine HC - 19.08 "/>
      <sheetName val="PNM Justi"/>
      <sheetName val="Bar"/>
      <sheetName val="Analysed rate"/>
      <sheetName val="Shutter"/>
      <sheetName val="BOQ Backup"/>
      <sheetName val="__Moss3_d_WINDOWS_DESKTOP_All_N"/>
      <sheetName val="doq7"/>
      <sheetName val="Wayside amenities"/>
      <sheetName val="doq-1"/>
      <sheetName val="doq 2"/>
      <sheetName val="doq-9"/>
      <sheetName val="CrRajWMM"/>
      <sheetName val="Sheet4"/>
      <sheetName val="old boq"/>
      <sheetName val="ANALYSIS"/>
      <sheetName val="BillForm"/>
      <sheetName val="EqpPerf"/>
      <sheetName val="labour &amp; Centering"/>
      <sheetName val="S4"/>
      <sheetName val="Backup"/>
      <sheetName val="Customers"/>
      <sheetName val="scurve(2)"/>
      <sheetName val="fco"/>
      <sheetName val="Assmpns"/>
      <sheetName val="Boiler&amp;TG"/>
      <sheetName val="MRATES"/>
      <sheetName val="UGPIPING"/>
      <sheetName val="ETC Plant Cost"/>
      <sheetName val="Bituminous"/>
      <sheetName val="BP"/>
      <sheetName val="01"/>
      <sheetName val="Cul_detail"/>
      <sheetName val="Contractor &amp; Material Price"/>
      <sheetName val="Cal"/>
      <sheetName val="Road work"/>
      <sheetName val="Voucher"/>
      <sheetName val="MPR_PA_1"/>
      <sheetName val="Machinery"/>
      <sheetName val="ecc_res"/>
      <sheetName val="NLD - Assum"/>
      <sheetName val="Capex-fixed"/>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EJ Pier"/>
      <sheetName val="section"/>
      <sheetName val="dBase"/>
      <sheetName val="Abutment "/>
      <sheetName val="GR"/>
      <sheetName val="summery"/>
      <sheetName val="Anl"/>
      <sheetName val="Sweeper Machine"/>
      <sheetName val="horizontal"/>
      <sheetName val="Design_abf"/>
      <sheetName val="Master"/>
      <sheetName val="New Construction"/>
      <sheetName val="Qty SR"/>
      <sheetName val="RATE COMPILATION"/>
      <sheetName val="Debit_RMC"/>
      <sheetName val="BHANDUP"/>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Trial Balance - MARCH 2006"/>
      <sheetName val="Intaccrual"/>
      <sheetName val="tables"/>
      <sheetName val="proctor"/>
      <sheetName val="basis"/>
      <sheetName val="BOQ (2)"/>
      <sheetName val="sorna-lanjera"/>
      <sheetName val="Rates Basic"/>
      <sheetName val="02"/>
      <sheetName val="P3LATE sum"/>
      <sheetName val="Manpower"/>
      <sheetName val="LTG-STG"/>
      <sheetName val="Z1_DATA"/>
      <sheetName val="MHNO_LEV"/>
      <sheetName val="DATA-DPR"/>
      <sheetName val="Office Instal"/>
      <sheetName val="Design(600)"/>
      <sheetName val="Road Qty pw 1"/>
      <sheetName val="concise prog"/>
      <sheetName val="R1-A3 Prime coat"/>
      <sheetName val="TCS Proposed"/>
      <sheetName val="TCS_Schedule"/>
      <sheetName val="BID"/>
      <sheetName val="op"/>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Steel"/>
      <sheetName val="(31)"/>
      <sheetName val="Improvements"/>
      <sheetName val="NAME"/>
      <sheetName val="RMC_Debit_Panjar_MB"/>
      <sheetName val="RMC_Debit"/>
      <sheetName val="2.2"/>
      <sheetName val="Details_RMC"/>
      <sheetName val="Debit_Pump"/>
      <sheetName val="Details_Transit"/>
      <sheetName val="102-25.01.17"/>
      <sheetName val="sc-mar2000"/>
      <sheetName val="sc-sepVdec99"/>
      <sheetName val="SC revtrgt"/>
      <sheetName val="Database"/>
      <sheetName val="SCHEDULE"/>
      <sheetName val="schedule nos"/>
      <sheetName val="Portal (Double lacin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BOQ_M7_xls"/>
      <sheetName val="f65_85"/>
      <sheetName val="BOQ_M7_xls1"/>
      <sheetName val="f65_851"/>
      <sheetName val="HP(9_200)"/>
      <sheetName val="LOCAL_RATES3"/>
      <sheetName val="Cover_sheet3"/>
      <sheetName val="BOQ_Distribution3"/>
      <sheetName val="water_prop_3"/>
      <sheetName val="beam-reinft-IIInd_floor3"/>
      <sheetName val="Plant_&amp;__Machinery3"/>
      <sheetName val="Box_Details3"/>
      <sheetName val="Fill_this_out_first___3"/>
      <sheetName val="Staff_Acco_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Lead_(Final)3"/>
      <sheetName val="Abstruct_total2"/>
      <sheetName val="BOQ_M7_xls2"/>
      <sheetName val="steam_table2"/>
      <sheetName val="f65_852"/>
      <sheetName val="Abt_Foundation_1"/>
      <sheetName val="pier_Foundation1"/>
      <sheetName val="HP(9_200)1"/>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Abt_Foundation_2"/>
      <sheetName val="pier_Foundation2"/>
      <sheetName val="HP(9_200)2"/>
      <sheetName val="Drain-2"/>
      <sheetName val="Office_Instal"/>
      <sheetName val="TCS_Proposed"/>
      <sheetName val="Supply_RMC"/>
      <sheetName val="AOC-8"/>
      <sheetName val="FORM-W3"/>
      <sheetName val="Analy"/>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labour_&amp;_Centering"/>
      <sheetName val="ETC_Plant_Cost"/>
      <sheetName val="Contractor_&amp;_Material_Price"/>
      <sheetName val="Road_work"/>
      <sheetName val="NLD_-_Assum"/>
      <sheetName val="SC_revtrgt"/>
      <sheetName val="Existing"/>
      <sheetName val="proposed"/>
      <sheetName val="SPT vs PHI"/>
      <sheetName val="A"/>
      <sheetName val="Embk top (2)"/>
      <sheetName val="Sheet1-14"/>
      <sheetName val="Sheet2-76"/>
      <sheetName val="A3"/>
      <sheetName val="BOQ-Part1"/>
      <sheetName val="Unit Rate"/>
      <sheetName val="COST-MTRS"/>
      <sheetName val="COMPANY"/>
      <sheetName val="WORKINGS"/>
      <sheetName val="Base"/>
      <sheetName val="Config"/>
      <sheetName val="Break Dw"/>
      <sheetName val="CVT"/>
      <sheetName val="1-12"/>
      <sheetName val="[BOQ_M7.xls]__Moss3_d_WINDOWS_2"/>
      <sheetName val="AOR"/>
      <sheetName val="sor"/>
      <sheetName val="FT-05-02IsoBOM"/>
      <sheetName val="Sheet7"/>
      <sheetName val="EW SR"/>
      <sheetName val="3.12(D)Er"/>
      <sheetName val="Ch.-5 Culverts"/>
      <sheetName val="Labour rates"/>
      <sheetName val="Basicrates"/>
      <sheetName val="Data Entry Sheet_Old"/>
      <sheetName val="Labour_&amp;_Plant8"/>
      <sheetName val="Material_8"/>
      <sheetName val="_Analysis8"/>
      <sheetName val="BOQ_8"/>
      <sheetName val="Priced_DWR_8"/>
      <sheetName val="_AnalysisPCC8"/>
      <sheetName val="_AnalysisNH8"/>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Labour_&amp;_Plant9"/>
      <sheetName val="Material_9"/>
      <sheetName val="_Analysis9"/>
      <sheetName val="BOQ_9"/>
      <sheetName val="Priced_DWR_9"/>
      <sheetName val="_AnalysisPCC9"/>
      <sheetName val="_AnalysisNH9"/>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BOQ_M7.xls]__Moss3_d_WINDOWS_3"/>
      <sheetName val="[BOQ_M7.xls]__Moss3_d_WINDOWS_4"/>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Abt_Foundation_3"/>
      <sheetName val="pier_Foundation3"/>
      <sheetName val="ETC_Plant_Cost2"/>
      <sheetName val="Contractor_&amp;_Material_Price2"/>
      <sheetName val="New_Construction2"/>
      <sheetName val="Qty_SR2"/>
      <sheetName val="RATE_COMPILATION2"/>
      <sheetName val="Road_work2"/>
      <sheetName val="NLD_-_Assum2"/>
      <sheetName val="Section_by_layers_old"/>
      <sheetName val="SALIENT"/>
      <sheetName val="DETAILED  BOQ"/>
      <sheetName val="STRUCTURE"/>
      <sheetName val="Status of completion"/>
      <sheetName val="Materials "/>
      <sheetName val="Dayworks Bill"/>
      <sheetName val="Bills of Quantities"/>
      <sheetName val="Road_Qty_pw_1"/>
      <sheetName val="concise_prog"/>
      <sheetName val="Road_Qty_pw_11"/>
      <sheetName val="concise_prog1"/>
      <sheetName val="Road_Qty_pw_12"/>
      <sheetName val="concise_prog2"/>
      <sheetName val="Contract Price"/>
      <sheetName val="1.검토서"/>
      <sheetName val="[BOQ_M7.xls][BOQ_M7.xls][BOQ_M7"/>
      <sheetName val="[BOQ_M7.xls][BOQ_M7.xls]_BOQ__2"/>
      <sheetName val="[BOQ_M7.xls][BOQ_M7.xls]__Mos_2"/>
      <sheetName val="[BOQ_M7.xls][BOQ_M7.xls]\\Moss3"/>
      <sheetName val="[BOQ_M7.xls]\\Moss3\d\WINDOWS\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OCAL_RATES9"/>
      <sheetName val="BOQ_MNB_Box"/>
      <sheetName val="Cover_sheet9"/>
      <sheetName val="BOQ_Distribution9"/>
      <sheetName val="water_prop_9"/>
      <sheetName val="beam-reinft-IIInd_floor9"/>
      <sheetName val="Plant_&amp;__Machinery9"/>
      <sheetName val="Box_Details9"/>
      <sheetName val="Fill_this_out_first___9"/>
      <sheetName val="Staff_Acco_9"/>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Capex"/>
      <sheetName val="ep"/>
      <sheetName val="CD data"/>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no."/>
      <sheetName val="P&amp;L"/>
      <sheetName val="section 3_dpr"/>
      <sheetName val="COS SR MNB 823.655 LHS"/>
      <sheetName val="COST"/>
      <sheetName val="sch. data"/>
      <sheetName val="FRL-OGL"/>
      <sheetName val="ANNEXURE-A"/>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Equipment"/>
      <sheetName val="Rate An"/>
      <sheetName val="기계경비(시간당)"/>
      <sheetName val="03"/>
      <sheetName val="Break_Dw"/>
      <sheetName val="DATA_SHEET"/>
      <sheetName val="2_08_Alt_(38_STR)"/>
      <sheetName val="GSB_LHS_Recon"/>
      <sheetName val="7_02b_(R3)"/>
      <sheetName val="no_"/>
      <sheetName val="BOQ_DIS"/>
      <sheetName val="5_NOT_REQUIRED"/>
      <sheetName val="sum. loads"/>
      <sheetName val="Cost of O &amp; O"/>
      <sheetName val="anal"/>
      <sheetName val="Analysis-NH-Roads"/>
      <sheetName val="[BOQ_M7.xls]__Moss3_d_WINDOWS_8"/>
      <sheetName val="[BOQ_M7.xls][BOQ_M7.xls]_BOQ__4"/>
      <sheetName val="[BOQ_M7.xls][BOQ_M7.xls]__Mos_4"/>
      <sheetName val="PEP-DATA"/>
      <sheetName val="Mach Reco"/>
      <sheetName val="EQUIP1000"/>
      <sheetName val="Main"/>
      <sheetName val="Agg-Production"/>
      <sheetName val="temp - raina"/>
      <sheetName val="Measurment"/>
      <sheetName val="17"/>
      <sheetName val="Doq"/>
      <sheetName val="04"/>
      <sheetName val="(Do not delete)"/>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refreshError="1"/>
      <sheetData sheetId="137"/>
      <sheetData sheetId="138" refreshError="1"/>
      <sheetData sheetId="139"/>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ow r="11">
          <cell r="S11">
            <v>53.900000000000006</v>
          </cell>
        </row>
      </sheetData>
      <sheetData sheetId="168">
        <row r="11">
          <cell r="S11">
            <v>53.900000000000006</v>
          </cell>
        </row>
      </sheetData>
      <sheetData sheetId="169">
        <row r="11">
          <cell r="S11">
            <v>53.900000000000006</v>
          </cell>
        </row>
      </sheetData>
      <sheetData sheetId="170"/>
      <sheetData sheetId="171"/>
      <sheetData sheetId="172"/>
      <sheetData sheetId="173"/>
      <sheetData sheetId="174">
        <row r="11">
          <cell r="S11">
            <v>53.900000000000006</v>
          </cell>
        </row>
      </sheetData>
      <sheetData sheetId="175"/>
      <sheetData sheetId="176"/>
      <sheetData sheetId="177"/>
      <sheetData sheetId="178"/>
      <sheetData sheetId="179" refreshError="1"/>
      <sheetData sheetId="180"/>
      <sheetData sheetId="181"/>
      <sheetData sheetId="182"/>
      <sheetData sheetId="183">
        <row r="11">
          <cell r="S11">
            <v>53.900000000000006</v>
          </cell>
        </row>
      </sheetData>
      <sheetData sheetId="184">
        <row r="11">
          <cell r="S11">
            <v>53.900000000000006</v>
          </cell>
        </row>
      </sheetData>
      <sheetData sheetId="185">
        <row r="11">
          <cell r="S11">
            <v>53.900000000000006</v>
          </cell>
        </row>
      </sheetData>
      <sheetData sheetId="186">
        <row r="11">
          <cell r="S11">
            <v>53.900000000000006</v>
          </cell>
        </row>
      </sheetData>
      <sheetData sheetId="187">
        <row r="11">
          <cell r="S11">
            <v>53.900000000000006</v>
          </cell>
        </row>
      </sheetData>
      <sheetData sheetId="188">
        <row r="11">
          <cell r="S11">
            <v>53.900000000000006</v>
          </cell>
        </row>
      </sheetData>
      <sheetData sheetId="189"/>
      <sheetData sheetId="190">
        <row r="11">
          <cell r="S11">
            <v>53.900000000000006</v>
          </cell>
        </row>
      </sheetData>
      <sheetData sheetId="191">
        <row r="11">
          <cell r="S11">
            <v>53.900000000000006</v>
          </cell>
        </row>
      </sheetData>
      <sheetData sheetId="192">
        <row r="11">
          <cell r="S11">
            <v>53.900000000000006</v>
          </cell>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ow r="11">
          <cell r="S11">
            <v>53.900000000000006</v>
          </cell>
        </row>
      </sheetData>
      <sheetData sheetId="245">
        <row r="11">
          <cell r="S11">
            <v>53.900000000000006</v>
          </cell>
        </row>
      </sheetData>
      <sheetData sheetId="246">
        <row r="11">
          <cell r="S11">
            <v>53.900000000000006</v>
          </cell>
        </row>
      </sheetData>
      <sheetData sheetId="247">
        <row r="11">
          <cell r="S11">
            <v>53.900000000000006</v>
          </cell>
        </row>
      </sheetData>
      <sheetData sheetId="248">
        <row r="11">
          <cell r="S11">
            <v>53.900000000000006</v>
          </cell>
        </row>
      </sheetData>
      <sheetData sheetId="249">
        <row r="11">
          <cell r="S11">
            <v>53.900000000000006</v>
          </cell>
        </row>
      </sheetData>
      <sheetData sheetId="250">
        <row r="11">
          <cell r="S11">
            <v>53.900000000000006</v>
          </cell>
        </row>
      </sheetData>
      <sheetData sheetId="251">
        <row r="11">
          <cell r="S11">
            <v>53.900000000000006</v>
          </cell>
        </row>
      </sheetData>
      <sheetData sheetId="252">
        <row r="11">
          <cell r="S11">
            <v>53.900000000000006</v>
          </cell>
        </row>
      </sheetData>
      <sheetData sheetId="253">
        <row r="11">
          <cell r="S11">
            <v>53.900000000000006</v>
          </cell>
        </row>
      </sheetData>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ow r="11">
          <cell r="S11">
            <v>53.900000000000006</v>
          </cell>
        </row>
      </sheetData>
      <sheetData sheetId="271">
        <row r="11">
          <cell r="S11">
            <v>53.900000000000006</v>
          </cell>
        </row>
      </sheetData>
      <sheetData sheetId="272">
        <row r="11">
          <cell r="S11">
            <v>53.900000000000006</v>
          </cell>
        </row>
      </sheetData>
      <sheetData sheetId="273" refreshError="1"/>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ow r="11">
          <cell r="S11">
            <v>53.900000000000006</v>
          </cell>
        </row>
      </sheetData>
      <sheetData sheetId="318">
        <row r="11">
          <cell r="S11">
            <v>53.900000000000006</v>
          </cell>
        </row>
      </sheetData>
      <sheetData sheetId="319">
        <row r="11">
          <cell r="S11">
            <v>53.900000000000006</v>
          </cell>
        </row>
      </sheetData>
      <sheetData sheetId="320" refreshError="1"/>
      <sheetData sheetId="321" refreshError="1"/>
      <sheetData sheetId="322" refreshError="1"/>
      <sheetData sheetId="323"/>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ow r="11">
          <cell r="S11">
            <v>53.900000000000006</v>
          </cell>
        </row>
      </sheetData>
      <sheetData sheetId="338">
        <row r="11">
          <cell r="S11">
            <v>53.900000000000006</v>
          </cell>
        </row>
      </sheetData>
      <sheetData sheetId="339">
        <row r="11">
          <cell r="S11">
            <v>53.900000000000006</v>
          </cell>
        </row>
      </sheetData>
      <sheetData sheetId="340">
        <row r="11">
          <cell r="S11">
            <v>53.900000000000006</v>
          </cell>
        </row>
      </sheetData>
      <sheetData sheetId="341">
        <row r="11">
          <cell r="S11">
            <v>53.900000000000006</v>
          </cell>
        </row>
      </sheetData>
      <sheetData sheetId="342">
        <row r="11">
          <cell r="S11">
            <v>53.900000000000006</v>
          </cell>
        </row>
      </sheetData>
      <sheetData sheetId="343">
        <row r="11">
          <cell r="S11">
            <v>53.900000000000006</v>
          </cell>
        </row>
      </sheetData>
      <sheetData sheetId="344">
        <row r="11">
          <cell r="S11">
            <v>53.900000000000006</v>
          </cell>
        </row>
      </sheetData>
      <sheetData sheetId="345">
        <row r="11">
          <cell r="S11">
            <v>53.900000000000006</v>
          </cell>
        </row>
      </sheetData>
      <sheetData sheetId="346">
        <row r="11">
          <cell r="S11">
            <v>53.900000000000006</v>
          </cell>
        </row>
      </sheetData>
      <sheetData sheetId="347">
        <row r="11">
          <cell r="S11">
            <v>53.900000000000006</v>
          </cell>
        </row>
      </sheetData>
      <sheetData sheetId="348">
        <row r="11">
          <cell r="S11">
            <v>53.900000000000006</v>
          </cell>
        </row>
      </sheetData>
      <sheetData sheetId="349">
        <row r="11">
          <cell r="S11">
            <v>53.900000000000006</v>
          </cell>
        </row>
      </sheetData>
      <sheetData sheetId="350">
        <row r="11">
          <cell r="S11">
            <v>53.900000000000006</v>
          </cell>
        </row>
      </sheetData>
      <sheetData sheetId="351">
        <row r="11">
          <cell r="S11">
            <v>53.900000000000006</v>
          </cell>
        </row>
      </sheetData>
      <sheetData sheetId="352">
        <row r="11">
          <cell r="S11">
            <v>53.900000000000006</v>
          </cell>
        </row>
      </sheetData>
      <sheetData sheetId="353">
        <row r="11">
          <cell r="S11">
            <v>53.900000000000006</v>
          </cell>
        </row>
      </sheetData>
      <sheetData sheetId="354">
        <row r="11">
          <cell r="S11">
            <v>53.900000000000006</v>
          </cell>
        </row>
      </sheetData>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11">
          <cell r="S11">
            <v>53.900000000000006</v>
          </cell>
        </row>
      </sheetData>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ow r="11">
          <cell r="S11">
            <v>53.900000000000006</v>
          </cell>
        </row>
      </sheetData>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ow r="11">
          <cell r="S11">
            <v>53.900000000000006</v>
          </cell>
        </row>
      </sheetData>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11">
          <cell r="S11">
            <v>53.900000000000006</v>
          </cell>
        </row>
      </sheetData>
      <sheetData sheetId="492" refreshError="1"/>
      <sheetData sheetId="493">
        <row r="11">
          <cell r="S11">
            <v>53.900000000000006</v>
          </cell>
        </row>
      </sheetData>
      <sheetData sheetId="494" refreshError="1"/>
      <sheetData sheetId="495" refreshError="1"/>
      <sheetData sheetId="496" refreshError="1"/>
      <sheetData sheetId="497">
        <row r="11">
          <cell r="S11">
            <v>53.900000000000006</v>
          </cell>
        </row>
      </sheetData>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ow r="11">
          <cell r="S11">
            <v>53.900000000000006</v>
          </cell>
        </row>
      </sheetData>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ow r="11">
          <cell r="S11">
            <v>53.900000000000006</v>
          </cell>
        </row>
      </sheetData>
      <sheetData sheetId="519" refreshError="1"/>
      <sheetData sheetId="520">
        <row r="11">
          <cell r="S11">
            <v>53.900000000000006</v>
          </cell>
        </row>
      </sheetData>
      <sheetData sheetId="521" refreshError="1"/>
      <sheetData sheetId="522" refreshError="1"/>
      <sheetData sheetId="523" refreshError="1"/>
      <sheetData sheetId="524">
        <row r="11">
          <cell r="S11">
            <v>53.900000000000006</v>
          </cell>
        </row>
      </sheetData>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Labour _ Plant"/>
      <sheetName val="REL"/>
      <sheetName val="Aoc"/>
      <sheetName val="estimate"/>
      <sheetName val="Sheet4"/>
      <sheetName val="CrRajWMM"/>
      <sheetName val="costing"/>
      <sheetName val="S2groupcode"/>
      <sheetName val="Index"/>
      <sheetName val="REVENUES &amp; BS"/>
      <sheetName val="Results"/>
      <sheetName val="PLGroupings"/>
      <sheetName val="Timesheet"/>
      <sheetName val="beam-reinft-IIInd floor"/>
      <sheetName val="purpose&amp;input"/>
      <sheetName val="1. Acquisition"/>
      <sheetName val="Final Basic rate"/>
      <sheetName val="Material"/>
      <sheetName val="RA-markate"/>
      <sheetName val="LOCAL RATES"/>
      <sheetName val=""/>
      <sheetName val="BOQ_M26"/>
      <sheetName val="Basic Rates"/>
      <sheetName val="Improvements"/>
      <sheetName val="p1-costg"/>
      <sheetName val="ANNEXURE-A"/>
      <sheetName val="entitlements"/>
      <sheetName val="Labour___Plant"/>
      <sheetName val="Labour_&amp;_Plant"/>
      <sheetName val="Material_"/>
      <sheetName val="_Analysis"/>
      <sheetName val="BOQ_"/>
      <sheetName val="Priced_DWR_"/>
      <sheetName val="_AnalysisPCC"/>
      <sheetName val="_AnalysisNH"/>
      <sheetName val="REVENUES_&amp;_BS"/>
      <sheetName val="beam-reinft-IIInd_floor"/>
      <sheetName val="1__Acquisition"/>
      <sheetName val="Final_Basic_rate"/>
      <sheetName val="LOCAL_RATES"/>
      <sheetName val="Basic_Rates"/>
      <sheetName val="AOR"/>
      <sheetName val="beam-reinft"/>
      <sheetName val="단가비교표"/>
      <sheetName val="CUM-Mar07"/>
      <sheetName val="duyetI-I"/>
      <sheetName val="TH3"/>
      <sheetName val="NLuc"/>
      <sheetName val="Abutment"/>
      <sheetName val="cxac"/>
      <sheetName val="tinhbe"/>
      <sheetName val="soliªu"/>
      <sheetName val="Abutment "/>
      <sheetName val="BOQ"/>
      <sheetName val="Fill this out first..."/>
      <sheetName val="MWC 1 - Cash Flow"/>
      <sheetName val="Perf Distribution"/>
      <sheetName val="Assumptions"/>
      <sheetName val="BS8007"/>
      <sheetName val="OD Shares"/>
      <sheetName val="EDWise"/>
      <sheetName val="Wkgs"/>
      <sheetName val="leads"/>
      <sheetName val="DATA"/>
      <sheetName val="PLAN_FEB97"/>
      <sheetName val="Cul_detail"/>
      <sheetName val="MPR_PA_1"/>
      <sheetName val="BOQ Distribution"/>
      <sheetName val="Excavation"/>
      <sheetName val="Wearing Course"/>
      <sheetName val="Labour"/>
      <sheetName val="RATE COMPILATION"/>
      <sheetName val="RATE LINK UP"/>
      <sheetName val="ABSTRACT"/>
      <sheetName val="Plant &amp;  Machinery"/>
      <sheetName val="MRATES"/>
      <sheetName val="doq-10"/>
      <sheetName val="PROG_DATA"/>
      <sheetName val="cul-invSUBMITTED"/>
      <sheetName val="Sheet2"/>
      <sheetName val="JV請款"/>
      <sheetName val="Rate"/>
      <sheetName val="Sheet3"/>
      <sheetName val="bASICDATA"/>
      <sheetName val="Currency Sheet"/>
      <sheetName val="old boq"/>
      <sheetName val="doq br."/>
      <sheetName val="Non debit-RMC"/>
      <sheetName val="Machinery"/>
      <sheetName val="Supply_RMC"/>
      <sheetName val="Debit_RMC"/>
      <sheetName val="INPUT SHEET"/>
      <sheetName val="INPUT"/>
      <sheetName val="water prop."/>
      <sheetName val="Input_data"/>
      <sheetName val="Cal"/>
      <sheetName val="Voucher"/>
      <sheetName val="oresreqsum"/>
      <sheetName val="TCS"/>
      <sheetName val="Rate Analysis"/>
      <sheetName val="Customers"/>
      <sheetName val="Inc.St.-Link"/>
      <sheetName val="std.wt."/>
      <sheetName val="6000"/>
      <sheetName val="DATA SHEET"/>
      <sheetName val="SOR"/>
      <sheetName val="Kristal Court"/>
      <sheetName val="Analysis"/>
      <sheetName val="Rate Ana"/>
      <sheetName val="Road work"/>
      <sheetName val="P&amp;L01-02GR"/>
      <sheetName val="Exist"/>
      <sheetName val="Boiler&amp;TG"/>
      <sheetName val="LEFT"/>
      <sheetName val="RIGHT"/>
      <sheetName val="ecc_res"/>
      <sheetName val="Schedule"/>
      <sheetName val="SITE DATA"/>
      <sheetName val="Rates Basic"/>
      <sheetName val="P&amp;E - T"/>
      <sheetName val="P&amp;E - U"/>
      <sheetName val="40mm"/>
      <sheetName val="20mm"/>
      <sheetName val="DETAIL SHEET"/>
      <sheetName val="3"/>
      <sheetName val="fco"/>
      <sheetName val="ETC Plant Cost"/>
      <sheetName val="Bar Budget"/>
      <sheetName val="Final Qty"/>
      <sheetName val="Machine HC - 19.08 "/>
      <sheetName val="PNM Justi"/>
      <sheetName val="Bar"/>
      <sheetName val="Analysed rate"/>
      <sheetName val="Shutter"/>
      <sheetName val="BOQ Backup"/>
      <sheetName val="BP"/>
      <sheetName val="Cover sheet"/>
      <sheetName val="Debit_Pump"/>
      <sheetName val="Details_Transit"/>
      <sheetName val="basdat"/>
      <sheetName val="Main"/>
      <sheetName val="Abt Foundation "/>
      <sheetName val="Labor abs-NMR"/>
      <sheetName val="Design"/>
      <sheetName val="EQUIP1000"/>
      <sheetName val="3MLKQ"/>
      <sheetName val="@RISK Correlations"/>
      <sheetName val="pa-mtly"/>
      <sheetName val="TB"/>
      <sheetName val="HBI NCD"/>
      <sheetName val="A"/>
      <sheetName val="steel-circular"/>
      <sheetName val="s"/>
      <sheetName val="PWD SR(Sub Est)"/>
      <sheetName val="Staff Acco."/>
      <sheetName val="Debit_Transit"/>
      <sheetName val="CABLE"/>
      <sheetName val="number"/>
      <sheetName val="SALIENT"/>
      <sheetName val="DATA_PILE_BG"/>
      <sheetName val="DATA_PCC"/>
      <sheetName val="DATA_PILECAP"/>
      <sheetName val="DATA_PILE_RT2"/>
      <sheetName val="DATA_PILE_RT1 "/>
      <sheetName val="DATA_PILE _SM"/>
      <sheetName val="Agency BS"/>
      <sheetName val="RMC_Debit_Panjar_MB"/>
      <sheetName val="RMC_Debit"/>
      <sheetName val="2.2"/>
      <sheetName val="Details_RMC"/>
      <sheetName val="Evaluate"/>
      <sheetName val="PROCTOR"/>
      <sheetName val="102-25.01.17"/>
      <sheetName val="(31)"/>
      <sheetName val="Summary"/>
      <sheetName val="section"/>
      <sheetName val="Intro"/>
      <sheetName val="S1BOQ"/>
      <sheetName val="doq"/>
      <sheetName val="OGL"/>
      <sheetName val="SLAB DESIGN"/>
      <sheetName val="Top Sheet"/>
      <sheetName val="MEASUREMENT SHEET"/>
      <sheetName val="LAB DPR"/>
      <sheetName val="Labour "/>
      <sheetName val="DPR-PKG-06"/>
      <sheetName val="Store DPR"/>
      <sheetName val="Mech DPR"/>
      <sheetName val="Data Input for DPR"/>
      <sheetName val="DPR-PKG-06 "/>
      <sheetName val="Labour_&amp;_Plant1"/>
      <sheetName val="Material_1"/>
      <sheetName val="_Analysis1"/>
      <sheetName val="BOQ_1"/>
      <sheetName val="Priced_DWR_1"/>
      <sheetName val="_AnalysisPCC1"/>
      <sheetName val="_AnalysisNH1"/>
      <sheetName val="Labour___Plant1"/>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lls of Quantities"/>
      <sheetName val="ogl A 10"/>
      <sheetName val="Reserves &amp; Surplus"/>
      <sheetName val="Other Expenses"/>
      <sheetName val="EZ"/>
      <sheetName val="Labour_&amp;_Plant4"/>
      <sheetName val="Material_4"/>
      <sheetName val="_Analysis4"/>
      <sheetName val="BOQ_4"/>
      <sheetName val="Priced_DWR_4"/>
      <sheetName val="_AnalysisPCC4"/>
      <sheetName val="_AnalysisNH4"/>
      <sheetName val="Labour___Plant4"/>
      <sheetName val="Labour_&amp;_Plant2"/>
      <sheetName val="Material_2"/>
      <sheetName val="_Analysis2"/>
      <sheetName val="BOQ_2"/>
      <sheetName val="Priced_DWR_2"/>
      <sheetName val="_AnalysisPCC2"/>
      <sheetName val="_AnalysisNH2"/>
      <sheetName val="Labour___Plant2"/>
      <sheetName val="Labour_&amp;_Plant3"/>
      <sheetName val="Material_3"/>
      <sheetName val="_Analysis3"/>
      <sheetName val="BOQ_3"/>
      <sheetName val="Priced_DWR_3"/>
      <sheetName val="_AnalysisPCC3"/>
      <sheetName val="_AnalysisNH3"/>
      <sheetName val="Labour___Plant3"/>
      <sheetName val="BOQ (2)"/>
      <sheetName val="ENCL9"/>
      <sheetName val="bitumen"/>
      <sheetName val="PRICE BID"/>
      <sheetName val="SUB-GRADE"/>
      <sheetName val="MP"/>
      <sheetName val="NAME"/>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RUB plan"/>
      <sheetName val="E_Summary"/>
      <sheetName val="D_Cntnts"/>
      <sheetName val="Qty Benchmarking"/>
      <sheetName val="B7 MW SUB SUMMARY"/>
      <sheetName val="BQLIST"/>
      <sheetName val="FORM7"/>
      <sheetName val="conc-foot-gradeslab"/>
      <sheetName val="BILL 3J"/>
      <sheetName val="BILL 3R"/>
      <sheetName val="BILL 6J"/>
      <sheetName val="doq-9"/>
      <sheetName val="Summary Minor Jns."/>
      <sheetName val="basdat-f"/>
      <sheetName val="Dim"/>
      <sheetName val="Existing"/>
      <sheetName val="07"/>
      <sheetName val="Design sheet"/>
      <sheetName val="Inputs"/>
      <sheetName val="bs BP 04 SA"/>
      <sheetName val="Letter"/>
      <sheetName val="Rectangular Beam"/>
      <sheetName val="Embk top (2)"/>
      <sheetName val="UNP-NCW "/>
      <sheetName val="R.A."/>
      <sheetName val="02"/>
      <sheetName val="08"/>
      <sheetName val="03"/>
      <sheetName val="04"/>
      <sheetName val="05"/>
      <sheetName val="R_A_"/>
      <sheetName val="doq_br_"/>
      <sheetName val="Currency_Sheet"/>
      <sheetName val="Wearing_Course"/>
      <sheetName val="water_prop_"/>
      <sheetName val="Cover_sheet"/>
      <sheetName val="Non_debit-RMC"/>
      <sheetName val="DATA_SHEET"/>
      <sheetName val="OD_Shares"/>
      <sheetName val="Abt_Foundation_"/>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Staff_Acco_"/>
      <sheetName val="ogl_A_10"/>
      <sheetName val="RUB_plan"/>
      <sheetName val="Labor_abs-NMR"/>
      <sheetName val="Qty_Benchmarking"/>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Design_sheet"/>
      <sheetName val="a.o.r."/>
      <sheetName val="DETAILED  BOQ"/>
      <sheetName val="01"/>
      <sheetName val="slab"/>
      <sheetName val="(Do not delete)"/>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SC revtrgt"/>
      <sheetName val="Project Budget Worksheet"/>
      <sheetName val="CONC"/>
      <sheetName val="CONC (Option-2)"/>
      <sheetName val="MHR"/>
      <sheetName val="DVALUE"/>
      <sheetName val="Linked Lead"/>
      <sheetName val="Lead"/>
      <sheetName val="ogl_A_101"/>
      <sheetName val="Wearing_Course1"/>
      <sheetName val="ogl_A_102"/>
      <sheetName val="Wearing_Course2"/>
      <sheetName val="water_prop_2"/>
      <sheetName val="Cover_sheet2"/>
      <sheetName val="doq_br_2"/>
      <sheetName val="Non_debit-RMC2"/>
      <sheetName val="DATA_SHEET2"/>
      <sheetName val="Staff_Acco_2"/>
      <sheetName val="Qty_Benchmarking2"/>
      <sheetName val="Design_sheet2"/>
      <sheetName val="OD_Shares2"/>
      <sheetName val="Civil Boq"/>
      <sheetName val="PRECAST lightconc-II"/>
      <sheetName val="RCN-L B D"/>
      <sheetName val="breakdown"/>
      <sheetName val="Civil BOC"/>
      <sheetName val="M+MC"/>
      <sheetName val="Labour___Plant5"/>
      <sheetName val="beam-reinft-IIInd_floor5"/>
      <sheetName val="1__Acquisition5"/>
      <sheetName val="Final_Basic_rate5"/>
      <sheetName val="Basic_Rates5"/>
      <sheetName val="REVENUES_&amp;_BS5"/>
      <sheetName val="LOCAL_RATES5"/>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Labour___Plant6"/>
      <sheetName val="beam-reinft-IIInd_floor6"/>
      <sheetName val="1__Acquisition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ANAL"/>
      <sheetName val="Elect."/>
      <sheetName val="E1"/>
      <sheetName val="Other Mat."/>
      <sheetName val="Plant_&amp;__Machinery9"/>
      <sheetName val="Abt_Foundation_9"/>
      <sheetName val="Currency_Sheet9"/>
      <sheetName val="Abutment_9"/>
      <sheetName val="Labor_abs-NMR9"/>
      <sheetName val="405"/>
      <sheetName val="427"/>
      <sheetName val="Control"/>
      <sheetName val="BUDGETFORMS2002-2003"/>
      <sheetName val="Abs PMRL"/>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ABBDATASHEET"/>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DDR"/>
      <sheetName val="nishanth"/>
      <sheetName val="Settings"/>
      <sheetName val="girder"/>
      <sheetName val="Calculation (modi final)"/>
      <sheetName val="Data Base"/>
      <sheetName val="Basicrates"/>
      <sheetName val="Mix Design"/>
      <sheetName val="Cost of O &amp; O"/>
      <sheetName val="LTG-STG"/>
      <sheetName val="Bill-5"/>
      <sheetName val="COST"/>
      <sheetName val="Grouping TB"/>
      <sheetName val="Working3"/>
      <sheetName val="Working2"/>
      <sheetName val="Variables"/>
      <sheetName val="Assumption2"/>
      <sheetName val="ENCL10-C"/>
      <sheetName val="wh_data_R"/>
      <sheetName val="Anl"/>
      <sheetName val="Analysis-NH-Roads"/>
      <sheetName val="Analysis-NH-Culverts"/>
      <sheetName val="Analysis-Drains &amp; Misc"/>
      <sheetName val="Lead Statement (PCC)"/>
      <sheetName val="Analysis-NH-Traf &amp; Trans"/>
      <sheetName val="Contractor &amp; Material Price"/>
      <sheetName val="Fin Mar"/>
      <sheetName val="EJ Pier"/>
      <sheetName val="BATCHING PLANT PRO"/>
      <sheetName val="102-PMC format"/>
      <sheetName val="3. GSB-WMM-SHLD"/>
      <sheetName val="IN"/>
      <sheetName val="Materials "/>
      <sheetName val="Machinery-final"/>
      <sheetName val="Site clearance"/>
      <sheetName val="Basicdata-f"/>
      <sheetName val="Longitudinal"/>
      <sheetName val="maing1"/>
      <sheetName val="BSG R.A."/>
      <sheetName val="PRICE_BID"/>
      <sheetName val="PRICE_BID1"/>
      <sheetName val="PRICE_BID2"/>
      <sheetName val="PRICE_BID3"/>
      <sheetName val="ogl_A_103"/>
      <sheetName val="Wearing_Course3"/>
      <sheetName val="MWC_1_-_Cash_Flow5"/>
      <sheetName val="PRICE_BID5"/>
      <sheetName val="ogl_A_105"/>
      <sheetName val="Wearing_Course5"/>
      <sheetName val="Data_Sheet5"/>
      <sheetName val="RUB_plan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water_prop_4"/>
      <sheetName val="Cover_sheet4"/>
      <sheetName val="doq_br_4"/>
      <sheetName val="Non_debit-RMC4"/>
      <sheetName val="Staff_Acco_4"/>
      <sheetName val="Qty_Benchmarking4"/>
      <sheetName val="OD_Shares4"/>
      <sheetName val="doq-I"/>
      <sheetName val="BHANDUP"/>
      <sheetName val="Labour_&amp;_Plant11"/>
      <sheetName val="Material_11"/>
      <sheetName val="_Analysis11"/>
      <sheetName val="BOQ_11"/>
      <sheetName val="Priced_DWR_11"/>
      <sheetName val="_AnalysisPCC11"/>
      <sheetName val="_AnalysisNH11"/>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grid"/>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ft-05-02isobom"/>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Manpower"/>
      <sheetName val="Levels"/>
      <sheetName val="Grouping_TB1"/>
      <sheetName val="Grouping_TB"/>
      <sheetName val="Grouping_TB2"/>
      <sheetName val="Grouping_TB3"/>
      <sheetName val="Grouping_TB5"/>
      <sheetName val="Grouping_TB4"/>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ราคาF6"/>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내역"/>
      <sheetName val="Dayworks Bill"/>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ow r="32">
          <cell r="C32">
            <v>120</v>
          </cell>
        </row>
      </sheetData>
      <sheetData sheetId="113">
        <row r="32">
          <cell r="C32">
            <v>120</v>
          </cell>
        </row>
      </sheetData>
      <sheetData sheetId="114">
        <row r="32">
          <cell r="C32">
            <v>120</v>
          </cell>
        </row>
      </sheetData>
      <sheetData sheetId="115" refreshError="1"/>
      <sheetData sheetId="116" refreshError="1"/>
      <sheetData sheetId="117">
        <row r="32">
          <cell r="C32">
            <v>120</v>
          </cell>
        </row>
      </sheetData>
      <sheetData sheetId="118" refreshError="1"/>
      <sheetData sheetId="119">
        <row r="32">
          <cell r="C32">
            <v>120</v>
          </cell>
        </row>
      </sheetData>
      <sheetData sheetId="120">
        <row r="32">
          <cell r="C32">
            <v>120</v>
          </cell>
        </row>
      </sheetData>
      <sheetData sheetId="121">
        <row r="32">
          <cell r="C32">
            <v>120</v>
          </cell>
        </row>
      </sheetData>
      <sheetData sheetId="122">
        <row r="32">
          <cell r="C32">
            <v>120</v>
          </cell>
        </row>
      </sheetData>
      <sheetData sheetId="123">
        <row r="32">
          <cell r="C32">
            <v>120</v>
          </cell>
        </row>
      </sheetData>
      <sheetData sheetId="124">
        <row r="32">
          <cell r="C32">
            <v>120</v>
          </cell>
        </row>
      </sheetData>
      <sheetData sheetId="125">
        <row r="32">
          <cell r="C32">
            <v>120</v>
          </cell>
        </row>
      </sheetData>
      <sheetData sheetId="126">
        <row r="32">
          <cell r="C32">
            <v>120</v>
          </cell>
        </row>
      </sheetData>
      <sheetData sheetId="127">
        <row r="32">
          <cell r="C32">
            <v>120</v>
          </cell>
        </row>
      </sheetData>
      <sheetData sheetId="128">
        <row r="32">
          <cell r="C32">
            <v>120</v>
          </cell>
        </row>
      </sheetData>
      <sheetData sheetId="129">
        <row r="32">
          <cell r="C32">
            <v>120</v>
          </cell>
        </row>
      </sheetData>
      <sheetData sheetId="130">
        <row r="32">
          <cell r="C32">
            <v>120</v>
          </cell>
        </row>
      </sheetData>
      <sheetData sheetId="131">
        <row r="32">
          <cell r="C32">
            <v>120</v>
          </cell>
        </row>
      </sheetData>
      <sheetData sheetId="132">
        <row r="32">
          <cell r="C32">
            <v>120</v>
          </cell>
        </row>
      </sheetData>
      <sheetData sheetId="133">
        <row r="32">
          <cell r="C32">
            <v>120</v>
          </cell>
        </row>
      </sheetData>
      <sheetData sheetId="134">
        <row r="32">
          <cell r="C32">
            <v>120</v>
          </cell>
        </row>
      </sheetData>
      <sheetData sheetId="135">
        <row r="32">
          <cell r="C32">
            <v>120</v>
          </cell>
        </row>
      </sheetData>
      <sheetData sheetId="136">
        <row r="32">
          <cell r="C32">
            <v>120</v>
          </cell>
        </row>
      </sheetData>
      <sheetData sheetId="137">
        <row r="32">
          <cell r="C32">
            <v>120</v>
          </cell>
        </row>
      </sheetData>
      <sheetData sheetId="138">
        <row r="32">
          <cell r="C32">
            <v>120</v>
          </cell>
        </row>
      </sheetData>
      <sheetData sheetId="139">
        <row r="32">
          <cell r="C32">
            <v>120</v>
          </cell>
        </row>
      </sheetData>
      <sheetData sheetId="140">
        <row r="32">
          <cell r="C32">
            <v>120</v>
          </cell>
        </row>
      </sheetData>
      <sheetData sheetId="141">
        <row r="32">
          <cell r="C32">
            <v>120</v>
          </cell>
        </row>
      </sheetData>
      <sheetData sheetId="142">
        <row r="32">
          <cell r="C32">
            <v>120</v>
          </cell>
        </row>
      </sheetData>
      <sheetData sheetId="143" refreshError="1"/>
      <sheetData sheetId="144">
        <row r="32">
          <cell r="C32">
            <v>120</v>
          </cell>
        </row>
      </sheetData>
      <sheetData sheetId="145">
        <row r="32">
          <cell r="C32">
            <v>120</v>
          </cell>
        </row>
      </sheetData>
      <sheetData sheetId="146">
        <row r="32">
          <cell r="C32">
            <v>120</v>
          </cell>
        </row>
      </sheetData>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32">
          <cell r="C32">
            <v>120</v>
          </cell>
        </row>
      </sheetData>
      <sheetData sheetId="156">
        <row r="32">
          <cell r="C32">
            <v>120</v>
          </cell>
        </row>
      </sheetData>
      <sheetData sheetId="157" refreshError="1"/>
      <sheetData sheetId="158">
        <row r="32">
          <cell r="C32">
            <v>120</v>
          </cell>
        </row>
      </sheetData>
      <sheetData sheetId="159" refreshError="1"/>
      <sheetData sheetId="160" refreshError="1"/>
      <sheetData sheetId="161" refreshError="1"/>
      <sheetData sheetId="162">
        <row r="32">
          <cell r="C32">
            <v>120</v>
          </cell>
        </row>
      </sheetData>
      <sheetData sheetId="163">
        <row r="32">
          <cell r="C32">
            <v>120</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ow r="32">
          <cell r="C32">
            <v>120</v>
          </cell>
        </row>
      </sheetData>
      <sheetData sheetId="183">
        <row r="32">
          <cell r="C32">
            <v>120</v>
          </cell>
        </row>
      </sheetData>
      <sheetData sheetId="184" refreshError="1"/>
      <sheetData sheetId="185" refreshError="1"/>
      <sheetData sheetId="186" refreshError="1"/>
      <sheetData sheetId="187">
        <row r="32">
          <cell r="C32">
            <v>120</v>
          </cell>
        </row>
      </sheetData>
      <sheetData sheetId="188" refreshError="1"/>
      <sheetData sheetId="189" refreshError="1"/>
      <sheetData sheetId="190" refreshError="1"/>
      <sheetData sheetId="191" refreshError="1"/>
      <sheetData sheetId="192" refreshError="1"/>
      <sheetData sheetId="193">
        <row r="32">
          <cell r="C32">
            <v>120</v>
          </cell>
        </row>
      </sheetData>
      <sheetData sheetId="194">
        <row r="32">
          <cell r="C32">
            <v>120</v>
          </cell>
        </row>
      </sheetData>
      <sheetData sheetId="195">
        <row r="32">
          <cell r="C32">
            <v>120</v>
          </cell>
        </row>
      </sheetData>
      <sheetData sheetId="196">
        <row r="32">
          <cell r="C32">
            <v>120</v>
          </cell>
        </row>
      </sheetData>
      <sheetData sheetId="197">
        <row r="32">
          <cell r="C32">
            <v>120</v>
          </cell>
        </row>
      </sheetData>
      <sheetData sheetId="198" refreshError="1"/>
      <sheetData sheetId="199" refreshError="1"/>
      <sheetData sheetId="200" refreshError="1"/>
      <sheetData sheetId="201">
        <row r="32">
          <cell r="C32">
            <v>120</v>
          </cell>
        </row>
      </sheetData>
      <sheetData sheetId="202">
        <row r="32">
          <cell r="C32">
            <v>120</v>
          </cell>
        </row>
      </sheetData>
      <sheetData sheetId="203">
        <row r="32">
          <cell r="C32">
            <v>120</v>
          </cell>
        </row>
      </sheetData>
      <sheetData sheetId="204">
        <row r="32">
          <cell r="C32">
            <v>120</v>
          </cell>
        </row>
      </sheetData>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32">
          <cell r="C32">
            <v>120</v>
          </cell>
        </row>
      </sheetData>
      <sheetData sheetId="232">
        <row r="32">
          <cell r="C32">
            <v>120</v>
          </cell>
        </row>
      </sheetData>
      <sheetData sheetId="233">
        <row r="32">
          <cell r="C32">
            <v>120</v>
          </cell>
        </row>
      </sheetData>
      <sheetData sheetId="234">
        <row r="32">
          <cell r="C32">
            <v>120</v>
          </cell>
        </row>
      </sheetData>
      <sheetData sheetId="235" refreshError="1"/>
      <sheetData sheetId="236">
        <row r="32">
          <cell r="C32">
            <v>120</v>
          </cell>
        </row>
      </sheetData>
      <sheetData sheetId="237">
        <row r="32">
          <cell r="C32">
            <v>120</v>
          </cell>
        </row>
      </sheetData>
      <sheetData sheetId="238">
        <row r="32">
          <cell r="C32">
            <v>120</v>
          </cell>
        </row>
      </sheetData>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ow r="32">
          <cell r="C32">
            <v>120</v>
          </cell>
        </row>
      </sheetData>
      <sheetData sheetId="247">
        <row r="32">
          <cell r="C32">
            <v>120</v>
          </cell>
        </row>
      </sheetData>
      <sheetData sheetId="248">
        <row r="32">
          <cell r="C32">
            <v>120</v>
          </cell>
        </row>
      </sheetData>
      <sheetData sheetId="249">
        <row r="32">
          <cell r="C32">
            <v>120</v>
          </cell>
        </row>
      </sheetData>
      <sheetData sheetId="250">
        <row r="32">
          <cell r="C32">
            <v>120</v>
          </cell>
        </row>
      </sheetData>
      <sheetData sheetId="251">
        <row r="32">
          <cell r="C32">
            <v>120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ow r="32">
          <cell r="C32">
            <v>120</v>
          </cell>
        </row>
      </sheetData>
      <sheetData sheetId="262">
        <row r="32">
          <cell r="C32">
            <v>120</v>
          </cell>
        </row>
      </sheetData>
      <sheetData sheetId="263" refreshError="1"/>
      <sheetData sheetId="264" refreshError="1"/>
      <sheetData sheetId="265" refreshError="1"/>
      <sheetData sheetId="266">
        <row r="32">
          <cell r="C32">
            <v>120</v>
          </cell>
        </row>
      </sheetData>
      <sheetData sheetId="267">
        <row r="32">
          <cell r="C32">
            <v>120</v>
          </cell>
        </row>
      </sheetData>
      <sheetData sheetId="268">
        <row r="32">
          <cell r="C32">
            <v>120</v>
          </cell>
        </row>
      </sheetData>
      <sheetData sheetId="269">
        <row r="32">
          <cell r="C32">
            <v>120</v>
          </cell>
        </row>
      </sheetData>
      <sheetData sheetId="270">
        <row r="32">
          <cell r="C32">
            <v>120</v>
          </cell>
        </row>
      </sheetData>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ow r="32">
          <cell r="C32">
            <v>120</v>
          </cell>
        </row>
      </sheetData>
      <sheetData sheetId="277">
        <row r="32">
          <cell r="C32">
            <v>120</v>
          </cell>
        </row>
      </sheetData>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2">
          <cell r="C32">
            <v>120</v>
          </cell>
        </row>
      </sheetData>
      <sheetData sheetId="295">
        <row r="32">
          <cell r="C32">
            <v>120</v>
          </cell>
        </row>
      </sheetData>
      <sheetData sheetId="296">
        <row r="32">
          <cell r="C32">
            <v>120</v>
          </cell>
        </row>
      </sheetData>
      <sheetData sheetId="297">
        <row r="32">
          <cell r="C32">
            <v>120</v>
          </cell>
        </row>
      </sheetData>
      <sheetData sheetId="298">
        <row r="32">
          <cell r="C32">
            <v>120</v>
          </cell>
        </row>
      </sheetData>
      <sheetData sheetId="299">
        <row r="32">
          <cell r="C32">
            <v>120</v>
          </cell>
        </row>
      </sheetData>
      <sheetData sheetId="300">
        <row r="32">
          <cell r="C32">
            <v>120</v>
          </cell>
        </row>
      </sheetData>
      <sheetData sheetId="301">
        <row r="32">
          <cell r="C32">
            <v>120</v>
          </cell>
        </row>
      </sheetData>
      <sheetData sheetId="302">
        <row r="32">
          <cell r="C32">
            <v>120</v>
          </cell>
        </row>
      </sheetData>
      <sheetData sheetId="303">
        <row r="32">
          <cell r="C32">
            <v>120</v>
          </cell>
        </row>
      </sheetData>
      <sheetData sheetId="304">
        <row r="32">
          <cell r="C32">
            <v>120</v>
          </cell>
        </row>
      </sheetData>
      <sheetData sheetId="305" refreshError="1"/>
      <sheetData sheetId="306">
        <row r="32">
          <cell r="C32">
            <v>120</v>
          </cell>
        </row>
      </sheetData>
      <sheetData sheetId="307">
        <row r="32">
          <cell r="C32">
            <v>120</v>
          </cell>
        </row>
      </sheetData>
      <sheetData sheetId="308" refreshError="1"/>
      <sheetData sheetId="309">
        <row r="32">
          <cell r="C32">
            <v>120</v>
          </cell>
        </row>
      </sheetData>
      <sheetData sheetId="310">
        <row r="32">
          <cell r="C32">
            <v>120</v>
          </cell>
        </row>
      </sheetData>
      <sheetData sheetId="311" refreshError="1"/>
      <sheetData sheetId="312" refreshError="1"/>
      <sheetData sheetId="313">
        <row r="32">
          <cell r="C32">
            <v>120</v>
          </cell>
        </row>
      </sheetData>
      <sheetData sheetId="314">
        <row r="32">
          <cell r="C32">
            <v>120</v>
          </cell>
        </row>
      </sheetData>
      <sheetData sheetId="315">
        <row r="32">
          <cell r="C32">
            <v>120</v>
          </cell>
        </row>
      </sheetData>
      <sheetData sheetId="316">
        <row r="32">
          <cell r="C32">
            <v>120</v>
          </cell>
        </row>
      </sheetData>
      <sheetData sheetId="317">
        <row r="32">
          <cell r="C32">
            <v>120</v>
          </cell>
        </row>
      </sheetData>
      <sheetData sheetId="318">
        <row r="32">
          <cell r="C32">
            <v>120</v>
          </cell>
        </row>
      </sheetData>
      <sheetData sheetId="319">
        <row r="32">
          <cell r="C32">
            <v>120</v>
          </cell>
        </row>
      </sheetData>
      <sheetData sheetId="320">
        <row r="32">
          <cell r="C32">
            <v>120</v>
          </cell>
        </row>
      </sheetData>
      <sheetData sheetId="321">
        <row r="32">
          <cell r="C32">
            <v>120</v>
          </cell>
        </row>
      </sheetData>
      <sheetData sheetId="322">
        <row r="32">
          <cell r="C32">
            <v>120</v>
          </cell>
        </row>
      </sheetData>
      <sheetData sheetId="323" refreshError="1"/>
      <sheetData sheetId="324" refreshError="1"/>
      <sheetData sheetId="325">
        <row r="32">
          <cell r="C32">
            <v>120</v>
          </cell>
        </row>
      </sheetData>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ow r="32">
          <cell r="C32">
            <v>120</v>
          </cell>
        </row>
      </sheetData>
      <sheetData sheetId="336" refreshError="1"/>
      <sheetData sheetId="337" refreshError="1"/>
      <sheetData sheetId="338">
        <row r="32">
          <cell r="C32">
            <v>120</v>
          </cell>
        </row>
      </sheetData>
      <sheetData sheetId="339" refreshError="1"/>
      <sheetData sheetId="340" refreshError="1"/>
      <sheetData sheetId="341" refreshError="1"/>
      <sheetData sheetId="342" refreshError="1"/>
      <sheetData sheetId="343" refreshError="1"/>
      <sheetData sheetId="344" refreshError="1"/>
      <sheetData sheetId="345">
        <row r="32">
          <cell r="C32">
            <v>120</v>
          </cell>
        </row>
      </sheetData>
      <sheetData sheetId="346">
        <row r="32">
          <cell r="C32">
            <v>120</v>
          </cell>
        </row>
      </sheetData>
      <sheetData sheetId="347">
        <row r="32">
          <cell r="C32">
            <v>120</v>
          </cell>
        </row>
      </sheetData>
      <sheetData sheetId="348">
        <row r="32">
          <cell r="C32">
            <v>120</v>
          </cell>
        </row>
      </sheetData>
      <sheetData sheetId="349">
        <row r="32">
          <cell r="C32">
            <v>120</v>
          </cell>
        </row>
      </sheetData>
      <sheetData sheetId="350">
        <row r="32">
          <cell r="C32">
            <v>120</v>
          </cell>
        </row>
      </sheetData>
      <sheetData sheetId="351">
        <row r="32">
          <cell r="C32">
            <v>120</v>
          </cell>
        </row>
      </sheetData>
      <sheetData sheetId="352">
        <row r="32">
          <cell r="C32">
            <v>120</v>
          </cell>
        </row>
      </sheetData>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ow r="32">
          <cell r="C32">
            <v>120</v>
          </cell>
        </row>
      </sheetData>
      <sheetData sheetId="360" refreshError="1"/>
      <sheetData sheetId="361">
        <row r="32">
          <cell r="C32">
            <v>120</v>
          </cell>
        </row>
      </sheetData>
      <sheetData sheetId="362" refreshError="1"/>
      <sheetData sheetId="363" refreshError="1"/>
      <sheetData sheetId="364" refreshError="1"/>
      <sheetData sheetId="365">
        <row r="32">
          <cell r="C32">
            <v>120</v>
          </cell>
        </row>
      </sheetData>
      <sheetData sheetId="366">
        <row r="32">
          <cell r="C32">
            <v>120</v>
          </cell>
        </row>
      </sheetData>
      <sheetData sheetId="367">
        <row r="32">
          <cell r="C32">
            <v>120</v>
          </cell>
        </row>
      </sheetData>
      <sheetData sheetId="368">
        <row r="32">
          <cell r="C32">
            <v>120</v>
          </cell>
        </row>
      </sheetData>
      <sheetData sheetId="369">
        <row r="32">
          <cell r="C32">
            <v>120</v>
          </cell>
        </row>
      </sheetData>
      <sheetData sheetId="370">
        <row r="32">
          <cell r="C32">
            <v>120</v>
          </cell>
        </row>
      </sheetData>
      <sheetData sheetId="371">
        <row r="32">
          <cell r="C32">
            <v>120</v>
          </cell>
        </row>
      </sheetData>
      <sheetData sheetId="372">
        <row r="32">
          <cell r="C32">
            <v>120</v>
          </cell>
        </row>
      </sheetData>
      <sheetData sheetId="373">
        <row r="32">
          <cell r="C32">
            <v>120</v>
          </cell>
        </row>
      </sheetData>
      <sheetData sheetId="374">
        <row r="32">
          <cell r="C32">
            <v>120</v>
          </cell>
        </row>
      </sheetData>
      <sheetData sheetId="375">
        <row r="32">
          <cell r="C32">
            <v>120</v>
          </cell>
        </row>
      </sheetData>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ow r="32">
          <cell r="C32">
            <v>120</v>
          </cell>
        </row>
      </sheetData>
      <sheetData sheetId="388">
        <row r="32">
          <cell r="C32">
            <v>120</v>
          </cell>
        </row>
      </sheetData>
      <sheetData sheetId="389">
        <row r="32">
          <cell r="C32">
            <v>120</v>
          </cell>
        </row>
      </sheetData>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32">
          <cell r="C32">
            <v>120</v>
          </cell>
        </row>
      </sheetData>
      <sheetData sheetId="439">
        <row r="32">
          <cell r="C32">
            <v>120</v>
          </cell>
        </row>
      </sheetData>
      <sheetData sheetId="440">
        <row r="32">
          <cell r="C32">
            <v>120</v>
          </cell>
        </row>
      </sheetData>
      <sheetData sheetId="441">
        <row r="32">
          <cell r="C32">
            <v>120</v>
          </cell>
        </row>
      </sheetData>
      <sheetData sheetId="442">
        <row r="32">
          <cell r="C32">
            <v>120</v>
          </cell>
        </row>
      </sheetData>
      <sheetData sheetId="443" refreshError="1"/>
      <sheetData sheetId="444">
        <row r="32">
          <cell r="C32">
            <v>120</v>
          </cell>
        </row>
      </sheetData>
      <sheetData sheetId="445" refreshError="1"/>
      <sheetData sheetId="446" refreshError="1"/>
      <sheetData sheetId="447" refreshError="1"/>
      <sheetData sheetId="448" refreshError="1"/>
      <sheetData sheetId="449" refreshError="1"/>
      <sheetData sheetId="450" refreshError="1"/>
      <sheetData sheetId="451" refreshError="1"/>
      <sheetData sheetId="452">
        <row r="32">
          <cell r="C32">
            <v>120</v>
          </cell>
        </row>
      </sheetData>
      <sheetData sheetId="453">
        <row r="32">
          <cell r="C32">
            <v>120</v>
          </cell>
        </row>
      </sheetData>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ow r="32">
          <cell r="C32">
            <v>120</v>
          </cell>
        </row>
      </sheetData>
      <sheetData sheetId="492">
        <row r="32">
          <cell r="C32">
            <v>120</v>
          </cell>
        </row>
      </sheetData>
      <sheetData sheetId="493">
        <row r="32">
          <cell r="C32">
            <v>120</v>
          </cell>
        </row>
      </sheetData>
      <sheetData sheetId="494">
        <row r="32">
          <cell r="C32">
            <v>120</v>
          </cell>
        </row>
      </sheetData>
      <sheetData sheetId="495">
        <row r="32">
          <cell r="C32">
            <v>120</v>
          </cell>
        </row>
      </sheetData>
      <sheetData sheetId="496">
        <row r="32">
          <cell r="C32">
            <v>120</v>
          </cell>
        </row>
      </sheetData>
      <sheetData sheetId="497">
        <row r="32">
          <cell r="C32">
            <v>120</v>
          </cell>
        </row>
      </sheetData>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ow r="32">
          <cell r="C32">
            <v>120</v>
          </cell>
        </row>
      </sheetData>
      <sheetData sheetId="504">
        <row r="32">
          <cell r="C32">
            <v>120</v>
          </cell>
        </row>
      </sheetData>
      <sheetData sheetId="505">
        <row r="32">
          <cell r="C32">
            <v>120</v>
          </cell>
        </row>
      </sheetData>
      <sheetData sheetId="506">
        <row r="32">
          <cell r="C32">
            <v>120</v>
          </cell>
        </row>
      </sheetData>
      <sheetData sheetId="507">
        <row r="32">
          <cell r="C32">
            <v>120</v>
          </cell>
        </row>
      </sheetData>
      <sheetData sheetId="508">
        <row r="32">
          <cell r="C32">
            <v>120</v>
          </cell>
        </row>
      </sheetData>
      <sheetData sheetId="509">
        <row r="32">
          <cell r="C32">
            <v>120</v>
          </cell>
        </row>
      </sheetData>
      <sheetData sheetId="510">
        <row r="32">
          <cell r="C32">
            <v>120</v>
          </cell>
        </row>
      </sheetData>
      <sheetData sheetId="511">
        <row r="32">
          <cell r="C32">
            <v>120</v>
          </cell>
        </row>
      </sheetData>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efreshError="1"/>
      <sheetData sheetId="536" refreshError="1"/>
      <sheetData sheetId="537" refreshError="1"/>
      <sheetData sheetId="538" refreshError="1"/>
      <sheetData sheetId="539" refreshError="1"/>
      <sheetData sheetId="540">
        <row r="32">
          <cell r="C32">
            <v>120</v>
          </cell>
        </row>
      </sheetData>
      <sheetData sheetId="541" refreshError="1"/>
      <sheetData sheetId="542" refreshError="1"/>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ow r="32">
          <cell r="C32">
            <v>120</v>
          </cell>
        </row>
      </sheetData>
      <sheetData sheetId="558">
        <row r="32">
          <cell r="C32">
            <v>120</v>
          </cell>
        </row>
      </sheetData>
      <sheetData sheetId="559">
        <row r="32">
          <cell r="C32">
            <v>120</v>
          </cell>
        </row>
      </sheetData>
      <sheetData sheetId="560">
        <row r="32">
          <cell r="C32">
            <v>120</v>
          </cell>
        </row>
      </sheetData>
      <sheetData sheetId="561">
        <row r="32">
          <cell r="C32">
            <v>120</v>
          </cell>
        </row>
      </sheetData>
      <sheetData sheetId="562">
        <row r="32">
          <cell r="C32">
            <v>120</v>
          </cell>
        </row>
      </sheetData>
      <sheetData sheetId="563">
        <row r="32">
          <cell r="C32">
            <v>120</v>
          </cell>
        </row>
      </sheetData>
      <sheetData sheetId="564">
        <row r="32">
          <cell r="C32">
            <v>120</v>
          </cell>
        </row>
      </sheetData>
      <sheetData sheetId="565">
        <row r="32">
          <cell r="C32">
            <v>120</v>
          </cell>
        </row>
      </sheetData>
      <sheetData sheetId="566">
        <row r="32">
          <cell r="C32">
            <v>120</v>
          </cell>
        </row>
      </sheetData>
      <sheetData sheetId="567">
        <row r="32">
          <cell r="C32">
            <v>120</v>
          </cell>
        </row>
      </sheetData>
      <sheetData sheetId="568">
        <row r="32">
          <cell r="C32">
            <v>120</v>
          </cell>
        </row>
      </sheetData>
      <sheetData sheetId="569">
        <row r="32">
          <cell r="C32">
            <v>120</v>
          </cell>
        </row>
      </sheetData>
      <sheetData sheetId="570">
        <row r="32">
          <cell r="C32">
            <v>120</v>
          </cell>
        </row>
      </sheetData>
      <sheetData sheetId="571">
        <row r="32">
          <cell r="C32">
            <v>120</v>
          </cell>
        </row>
      </sheetData>
      <sheetData sheetId="572">
        <row r="32">
          <cell r="C32">
            <v>120</v>
          </cell>
        </row>
      </sheetData>
      <sheetData sheetId="573">
        <row r="32">
          <cell r="C32">
            <v>120</v>
          </cell>
        </row>
      </sheetData>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efreshError="1"/>
      <sheetData sheetId="603" refreshError="1"/>
      <sheetData sheetId="604" refreshError="1"/>
      <sheetData sheetId="605" refreshError="1"/>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efreshError="1"/>
      <sheetData sheetId="612" refreshError="1"/>
      <sheetData sheetId="613" refreshError="1"/>
      <sheetData sheetId="614" refreshError="1"/>
      <sheetData sheetId="615" refreshError="1"/>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ow r="32">
          <cell r="C32">
            <v>120</v>
          </cell>
        </row>
      </sheetData>
      <sheetData sheetId="659">
        <row r="32">
          <cell r="C32">
            <v>120</v>
          </cell>
        </row>
      </sheetData>
      <sheetData sheetId="660">
        <row r="32">
          <cell r="C32">
            <v>120</v>
          </cell>
        </row>
      </sheetData>
      <sheetData sheetId="661">
        <row r="32">
          <cell r="C32">
            <v>120</v>
          </cell>
        </row>
      </sheetData>
      <sheetData sheetId="662">
        <row r="32">
          <cell r="C32">
            <v>120</v>
          </cell>
        </row>
      </sheetData>
      <sheetData sheetId="663">
        <row r="32">
          <cell r="C32">
            <v>120</v>
          </cell>
        </row>
      </sheetData>
      <sheetData sheetId="664">
        <row r="32">
          <cell r="C32">
            <v>120</v>
          </cell>
        </row>
      </sheetData>
      <sheetData sheetId="665">
        <row r="32">
          <cell r="C32">
            <v>120</v>
          </cell>
        </row>
      </sheetData>
      <sheetData sheetId="666">
        <row r="32">
          <cell r="C32">
            <v>120</v>
          </cell>
        </row>
      </sheetData>
      <sheetData sheetId="667">
        <row r="32">
          <cell r="C32">
            <v>120</v>
          </cell>
        </row>
      </sheetData>
      <sheetData sheetId="668">
        <row r="32">
          <cell r="C32">
            <v>120</v>
          </cell>
        </row>
      </sheetData>
      <sheetData sheetId="669">
        <row r="32">
          <cell r="C32">
            <v>120</v>
          </cell>
        </row>
      </sheetData>
      <sheetData sheetId="670">
        <row r="32">
          <cell r="C32">
            <v>120</v>
          </cell>
        </row>
      </sheetData>
      <sheetData sheetId="671">
        <row r="32">
          <cell r="C32">
            <v>120</v>
          </cell>
        </row>
      </sheetData>
      <sheetData sheetId="672">
        <row r="32">
          <cell r="C32">
            <v>120</v>
          </cell>
        </row>
      </sheetData>
      <sheetData sheetId="673">
        <row r="32">
          <cell r="C32">
            <v>120</v>
          </cell>
        </row>
      </sheetData>
      <sheetData sheetId="674">
        <row r="32">
          <cell r="C32">
            <v>120</v>
          </cell>
        </row>
      </sheetData>
      <sheetData sheetId="675">
        <row r="32">
          <cell r="C32">
            <v>120</v>
          </cell>
        </row>
      </sheetData>
      <sheetData sheetId="676">
        <row r="32">
          <cell r="C32">
            <v>120</v>
          </cell>
        </row>
      </sheetData>
      <sheetData sheetId="677">
        <row r="32">
          <cell r="C32">
            <v>120</v>
          </cell>
        </row>
      </sheetData>
      <sheetData sheetId="678">
        <row r="32">
          <cell r="C32">
            <v>120</v>
          </cell>
        </row>
      </sheetData>
      <sheetData sheetId="679">
        <row r="32">
          <cell r="C32">
            <v>120</v>
          </cell>
        </row>
      </sheetData>
      <sheetData sheetId="680">
        <row r="32">
          <cell r="C32">
            <v>120</v>
          </cell>
        </row>
      </sheetData>
      <sheetData sheetId="681">
        <row r="32">
          <cell r="C32">
            <v>120</v>
          </cell>
        </row>
      </sheetData>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ow r="32">
          <cell r="C32">
            <v>120</v>
          </cell>
        </row>
      </sheetData>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32">
          <cell r="C32">
            <v>120</v>
          </cell>
        </row>
      </sheetData>
      <sheetData sheetId="713">
        <row r="32">
          <cell r="C32">
            <v>120</v>
          </cell>
        </row>
      </sheetData>
      <sheetData sheetId="714">
        <row r="32">
          <cell r="C32">
            <v>120</v>
          </cell>
        </row>
      </sheetData>
      <sheetData sheetId="715">
        <row r="32">
          <cell r="C32">
            <v>120</v>
          </cell>
        </row>
      </sheetData>
      <sheetData sheetId="716">
        <row r="32">
          <cell r="C32">
            <v>120</v>
          </cell>
        </row>
      </sheetData>
      <sheetData sheetId="717">
        <row r="32">
          <cell r="C32">
            <v>120</v>
          </cell>
        </row>
      </sheetData>
      <sheetData sheetId="718"/>
      <sheetData sheetId="719">
        <row r="32">
          <cell r="C32">
            <v>120</v>
          </cell>
        </row>
      </sheetData>
      <sheetData sheetId="720">
        <row r="32">
          <cell r="C32">
            <v>120</v>
          </cell>
        </row>
      </sheetData>
      <sheetData sheetId="721">
        <row r="32">
          <cell r="C32">
            <v>120</v>
          </cell>
        </row>
      </sheetData>
      <sheetData sheetId="722">
        <row r="32">
          <cell r="C32">
            <v>120</v>
          </cell>
        </row>
      </sheetData>
      <sheetData sheetId="723" refreshError="1"/>
      <sheetData sheetId="724" refreshError="1"/>
      <sheetData sheetId="725" refreshError="1"/>
      <sheetData sheetId="726">
        <row r="32">
          <cell r="C32">
            <v>120</v>
          </cell>
        </row>
      </sheetData>
      <sheetData sheetId="727">
        <row r="32">
          <cell r="C32">
            <v>120</v>
          </cell>
        </row>
      </sheetData>
      <sheetData sheetId="728">
        <row r="32">
          <cell r="C32">
            <v>120</v>
          </cell>
        </row>
      </sheetData>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ow r="32">
          <cell r="C32">
            <v>120</v>
          </cell>
        </row>
      </sheetData>
      <sheetData sheetId="766">
        <row r="32">
          <cell r="C32">
            <v>120</v>
          </cell>
        </row>
      </sheetData>
      <sheetData sheetId="767">
        <row r="32">
          <cell r="C32">
            <v>120</v>
          </cell>
        </row>
      </sheetData>
      <sheetData sheetId="768">
        <row r="32">
          <cell r="C32">
            <v>120</v>
          </cell>
        </row>
      </sheetData>
      <sheetData sheetId="769" refreshError="1"/>
      <sheetData sheetId="770" refreshError="1"/>
      <sheetData sheetId="771">
        <row r="32">
          <cell r="C32">
            <v>120</v>
          </cell>
        </row>
      </sheetData>
      <sheetData sheetId="772">
        <row r="32">
          <cell r="C32">
            <v>120</v>
          </cell>
        </row>
      </sheetData>
      <sheetData sheetId="773">
        <row r="32">
          <cell r="C32">
            <v>120</v>
          </cell>
        </row>
      </sheetData>
      <sheetData sheetId="774">
        <row r="32">
          <cell r="C32">
            <v>120</v>
          </cell>
        </row>
      </sheetData>
      <sheetData sheetId="775">
        <row r="32">
          <cell r="C32">
            <v>120</v>
          </cell>
        </row>
      </sheetData>
      <sheetData sheetId="776">
        <row r="32">
          <cell r="C32">
            <v>120</v>
          </cell>
        </row>
      </sheetData>
      <sheetData sheetId="777">
        <row r="32">
          <cell r="C32">
            <v>120</v>
          </cell>
        </row>
      </sheetData>
      <sheetData sheetId="778" refreshError="1"/>
      <sheetData sheetId="779">
        <row r="32">
          <cell r="C32">
            <v>120</v>
          </cell>
        </row>
      </sheetData>
      <sheetData sheetId="780">
        <row r="32">
          <cell r="C32">
            <v>120</v>
          </cell>
        </row>
      </sheetData>
      <sheetData sheetId="781">
        <row r="32">
          <cell r="C32">
            <v>120</v>
          </cell>
        </row>
      </sheetData>
      <sheetData sheetId="782" refreshError="1"/>
      <sheetData sheetId="783" refreshError="1"/>
      <sheetData sheetId="784">
        <row r="32">
          <cell r="C32">
            <v>120</v>
          </cell>
        </row>
      </sheetData>
      <sheetData sheetId="785">
        <row r="32">
          <cell r="C32">
            <v>120</v>
          </cell>
        </row>
      </sheetData>
      <sheetData sheetId="786" refreshError="1"/>
      <sheetData sheetId="787" refreshError="1"/>
      <sheetData sheetId="788">
        <row r="32">
          <cell r="C32">
            <v>120</v>
          </cell>
        </row>
      </sheetData>
      <sheetData sheetId="789" refreshError="1"/>
      <sheetData sheetId="790" refreshError="1"/>
      <sheetData sheetId="791">
        <row r="32">
          <cell r="C32">
            <v>120</v>
          </cell>
        </row>
      </sheetData>
      <sheetData sheetId="792" refreshError="1"/>
      <sheetData sheetId="793" refreshError="1"/>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ow r="32">
          <cell r="C32">
            <v>120</v>
          </cell>
        </row>
      </sheetData>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efreshError="1"/>
      <sheetData sheetId="886" refreshError="1"/>
      <sheetData sheetId="887" refreshError="1"/>
      <sheetData sheetId="888" refreshError="1"/>
      <sheetData sheetId="889" refreshError="1"/>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ow r="32">
          <cell r="C32">
            <v>120</v>
          </cell>
        </row>
      </sheetData>
      <sheetData sheetId="901">
        <row r="32">
          <cell r="C32">
            <v>120</v>
          </cell>
        </row>
      </sheetData>
      <sheetData sheetId="902">
        <row r="32">
          <cell r="C32">
            <v>120</v>
          </cell>
        </row>
      </sheetData>
      <sheetData sheetId="903">
        <row r="32">
          <cell r="C32">
            <v>120</v>
          </cell>
        </row>
      </sheetData>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ow r="32">
          <cell r="C32">
            <v>120</v>
          </cell>
        </row>
      </sheetData>
      <sheetData sheetId="950">
        <row r="32">
          <cell r="C32">
            <v>120</v>
          </cell>
        </row>
      </sheetData>
      <sheetData sheetId="951">
        <row r="32">
          <cell r="C32">
            <v>120</v>
          </cell>
        </row>
      </sheetData>
      <sheetData sheetId="952" refreshError="1"/>
      <sheetData sheetId="953" refreshError="1"/>
      <sheetData sheetId="954" refreshError="1"/>
      <sheetData sheetId="955" refreshError="1"/>
      <sheetData sheetId="956">
        <row r="32">
          <cell r="C32">
            <v>120</v>
          </cell>
        </row>
      </sheetData>
      <sheetData sheetId="957">
        <row r="32">
          <cell r="C32">
            <v>120</v>
          </cell>
        </row>
      </sheetData>
      <sheetData sheetId="958">
        <row r="32">
          <cell r="C32">
            <v>120</v>
          </cell>
        </row>
      </sheetData>
      <sheetData sheetId="959">
        <row r="32">
          <cell r="C32">
            <v>120</v>
          </cell>
        </row>
      </sheetData>
      <sheetData sheetId="960">
        <row r="32">
          <cell r="C32">
            <v>120</v>
          </cell>
        </row>
      </sheetData>
      <sheetData sheetId="961">
        <row r="32">
          <cell r="C32">
            <v>120</v>
          </cell>
        </row>
      </sheetData>
      <sheetData sheetId="962">
        <row r="32">
          <cell r="C32">
            <v>120</v>
          </cell>
        </row>
      </sheetData>
      <sheetData sheetId="963">
        <row r="32">
          <cell r="C32">
            <v>120</v>
          </cell>
        </row>
      </sheetData>
      <sheetData sheetId="964">
        <row r="32">
          <cell r="C32">
            <v>120</v>
          </cell>
        </row>
      </sheetData>
      <sheetData sheetId="965" refreshError="1"/>
      <sheetData sheetId="966">
        <row r="32">
          <cell r="C32">
            <v>120</v>
          </cell>
        </row>
      </sheetData>
      <sheetData sheetId="967">
        <row r="32">
          <cell r="C32">
            <v>120</v>
          </cell>
        </row>
      </sheetData>
      <sheetData sheetId="968">
        <row r="32">
          <cell r="C32">
            <v>120</v>
          </cell>
        </row>
      </sheetData>
      <sheetData sheetId="969">
        <row r="32">
          <cell r="C32">
            <v>120</v>
          </cell>
        </row>
      </sheetData>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ow r="32">
          <cell r="C32">
            <v>120</v>
          </cell>
        </row>
      </sheetData>
      <sheetData sheetId="980">
        <row r="32">
          <cell r="C32">
            <v>120</v>
          </cell>
        </row>
      </sheetData>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refreshError="1"/>
      <sheetData sheetId="1088"/>
      <sheetData sheetId="1089"/>
      <sheetData sheetId="1090"/>
      <sheetData sheetId="109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row r="32">
          <cell r="C32">
            <v>120</v>
          </cell>
        </row>
      </sheetData>
      <sheetData sheetId="1138"/>
      <sheetData sheetId="1139"/>
      <sheetData sheetId="1140"/>
      <sheetData sheetId="1141"/>
      <sheetData sheetId="1142"/>
      <sheetData sheetId="1143"/>
      <sheetData sheetId="1144"/>
      <sheetData sheetId="1145">
        <row r="32">
          <cell r="C32">
            <v>120</v>
          </cell>
        </row>
      </sheetData>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row r="32">
          <cell r="C32">
            <v>120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ow r="32">
          <cell r="C32">
            <v>120</v>
          </cell>
        </row>
      </sheetData>
      <sheetData sheetId="1330" refreshError="1"/>
      <sheetData sheetId="1331" refreshError="1"/>
      <sheetData sheetId="1332"/>
      <sheetData sheetId="1333"/>
      <sheetData sheetId="1334"/>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DWR(Priced)"/>
      <sheetName val=" AnalysisPCC"/>
      <sheetName val=" AnalysisNH"/>
      <sheetName val="Estimates"/>
      <sheetName val="Labour _ Plant"/>
      <sheetName val="Analysis"/>
      <sheetName val="Steel-Circular"/>
      <sheetName val="05"/>
      <sheetName val="ANAL"/>
      <sheetName val="ANNEXURE-A"/>
      <sheetName val="loadcal"/>
      <sheetName val="gen"/>
      <sheetName val="REL"/>
      <sheetName val="COLUMN"/>
      <sheetName val="Mix Design"/>
      <sheetName val="PROCTOR"/>
      <sheetName val="concrete"/>
      <sheetName val="Electrical"/>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Basicrates"/>
      <sheetName val="entitlement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Sheet2 (2)"/>
      <sheetName val="BOQ-Part1"/>
      <sheetName val="strand"/>
      <sheetName val="Comparative"/>
      <sheetName val="Quotation"/>
      <sheetName val="sqn_ldr_3 Unit_2_"/>
      <sheetName val="girder"/>
      <sheetName val="OHT_Abs"/>
      <sheetName val="Retainingwall_f"/>
      <sheetName val="Materials Cost"/>
      <sheetName val="basic-data"/>
      <sheetName val="mem-property"/>
      <sheetName val="Back_Cal_for OMC"/>
      <sheetName val="Summary"/>
      <sheetName val="Detail"/>
      <sheetName val="CFForecast detail"/>
      <sheetName val="Pay_Sep06"/>
      <sheetName val="IO LIST"/>
      <sheetName val="Fill this out first..."/>
      <sheetName val="Formula"/>
      <sheetName val="sq ftg detail"/>
      <sheetName val="lookup"/>
      <sheetName val="Hotel Info Input"/>
      <sheetName val="INPUT"/>
      <sheetName val="BM_SF"/>
      <sheetName val="basdat"/>
      <sheetName val="BHANDUP"/>
      <sheetName val="FORM-W3"/>
      <sheetName val="Lead Statement"/>
      <sheetName val="12"/>
      <sheetName val="8"/>
      <sheetName val="Rate"/>
      <sheetName val="Sheet4"/>
      <sheetName val="maing1"/>
      <sheetName val="Final Basic rate"/>
      <sheetName val="Labour"/>
      <sheetName val="03"/>
      <sheetName val="04"/>
      <sheetName val="01"/>
      <sheetName val="02"/>
      <sheetName val="Debit_Transit"/>
      <sheetName val="master"/>
      <sheetName val="Rates Basic"/>
      <sheetName val="ABSTRACT"/>
      <sheetName val="Evaluate"/>
      <sheetName val="Material"/>
      <sheetName val="Plant &amp;  Machinery"/>
      <sheetName val="CrRajWMM"/>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Vehicles"/>
      <sheetName val="Basic Resources"/>
      <sheetName val="factors"/>
      <sheetName val="PROG_DATA"/>
      <sheetName val="Approved MTD Proj #'s"/>
      <sheetName val="ABB"/>
      <sheetName val="Estimate"/>
      <sheetName val="Basic Rates"/>
      <sheetName val="maingirder"/>
      <sheetName val="220 17.6 BS "/>
      <sheetName val="Annex"/>
      <sheetName val="RATE COMPILATION"/>
      <sheetName val="Debit_RMC"/>
      <sheetName val="Rocker"/>
      <sheetName val="1.Civil-RA"/>
      <sheetName val="mem_property"/>
      <sheetName val="basic_data"/>
      <sheetName val="conc-foot-gradeslab"/>
      <sheetName val="Tubi"/>
      <sheetName val="LOCAL RATES"/>
      <sheetName val="Diesel Analysis"/>
      <sheetName val="Materials "/>
      <sheetName val="MAchinery(R1)"/>
      <sheetName val="NAME"/>
      <sheetName val="70R"/>
      <sheetName val="NonSSR"/>
      <sheetName val="Debit_Pump"/>
      <sheetName val="Details_Transit"/>
      <sheetName val="C1C2"/>
      <sheetName val="LIFE &amp; REP PROVN"/>
      <sheetName val="O&amp;M CREW"/>
      <sheetName val="DATA-DEP.(13-17)"/>
      <sheetName val="DATA-KBPL(17-25)"/>
      <sheetName val="DATA-GCC(25-34.7)"/>
      <sheetName val="St.-Con(0-17)"/>
      <sheetName val="St.-Con.(17-34)"/>
      <sheetName val="Package-2"/>
      <sheetName val="2.civil-RA"/>
      <sheetName val="Qty SR"/>
      <sheetName val="EW SR"/>
      <sheetName val="Sqn-Abs(G+6) "/>
      <sheetName val="WO-Abs (G+2) 6 DUs"/>
      <sheetName val="Air-Abs(G+6) 23 DUs"/>
      <sheetName val="發包單價差-車站組鋼筋"/>
      <sheetName val="precast RC element"/>
      <sheetName val="macros"/>
      <sheetName val="JCR TOP(ITEM)-KTRP"/>
      <sheetName val="Cost of O &amp; O"/>
      <sheetName val="(31)"/>
      <sheetName val="Sheet2"/>
      <sheetName val="Balancesheet"/>
      <sheetName val="Results"/>
      <sheetName val="abst-of -cost"/>
      <sheetName val="Analysis-NH-Roads"/>
      <sheetName val="Dayworks Bill"/>
      <sheetName val="Bills of Quantitie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Existing"/>
      <sheetName val="proposed"/>
      <sheetName val="ncp"/>
      <sheetName val="basdat-f"/>
      <sheetName val="Clause 9"/>
      <sheetName val="Interest Payment"/>
      <sheetName val="EW"/>
      <sheetName val="Machinery"/>
      <sheetName val="Supply_RMC"/>
      <sheetName val="PLAN_FEB97"/>
      <sheetName val="Abutment "/>
      <sheetName val="Monthly Turnover (Final)"/>
      <sheetName val="Monthly Programme"/>
      <sheetName val="3. GSB-WMM-SHLD"/>
      <sheetName val="SOR"/>
      <sheetName val="B2.MB_Deck"/>
      <sheetName val="Basis"/>
      <sheetName val="Mix_Design1"/>
      <sheetName val="Rate_Analysis1"/>
      <sheetName val="Site_Dev_BOQ1"/>
      <sheetName val="INPUT_SHEET1"/>
      <sheetName val="Basement_Budget1"/>
      <sheetName val="Extra_Item1"/>
      <sheetName val="Break_up_Sheet1"/>
      <sheetName val="Sheet2_(2)"/>
      <sheetName val="CFForecast_detail"/>
      <sheetName val="IO_LIST"/>
      <sheetName val="Fill_this_out_first___"/>
      <sheetName val="sq_ftg_detail"/>
      <sheetName val="Hotel_Info_Input"/>
      <sheetName val="Back_Cal_for_OMC"/>
      <sheetName val="Materials_Cost"/>
      <sheetName val="Lead_Statement"/>
      <sheetName val="Rates_Basic"/>
      <sheetName val="Plant_&amp;__Machinery"/>
      <sheetName val="2_2"/>
      <sheetName val="Non_debit-RMC"/>
      <sheetName val="9_Major_Bridge"/>
      <sheetName val="8__ROB"/>
      <sheetName val="10_Minor_Structure"/>
      <sheetName val="7__FLYOVER"/>
      <sheetName val="2__Earthwork"/>
      <sheetName val="sqn_ldr_3_Unit_2_"/>
      <sheetName val="Basic_Resources"/>
      <sheetName val="Approved_MTD_Proj_#'s"/>
      <sheetName val="Basic_Rates"/>
      <sheetName val="Final_Basic_rate"/>
      <sheetName val="LIFE_&amp;_REP_PROVN"/>
      <sheetName val="O&amp;M_CREW"/>
      <sheetName val="1_Civil-RA"/>
      <sheetName val="220_17_6_BS_"/>
      <sheetName val="Cost_of_O_&amp;_O"/>
      <sheetName val="Sqn-Abs(G+6)_"/>
      <sheetName val="WO-Abs_(G+2)_6_DUs"/>
      <sheetName val="Air-Abs(G+6)_23_DUs"/>
      <sheetName val="Materials_"/>
      <sheetName val="RATE_COMPILATION"/>
      <sheetName val="DATA-DEP_(13-17)"/>
      <sheetName val="DATA-GCC(25-34_7)"/>
      <sheetName val="St_-Con(0-17)"/>
      <sheetName val="St_-Con_(17-34)"/>
      <sheetName val="2_civil-RA"/>
      <sheetName val="precast_RC_element"/>
      <sheetName val="JCR_TOP(ITEM)-KTRP"/>
      <sheetName val="자바라1"/>
      <sheetName val="#REF"/>
      <sheetName val="해외 연수비용 계산-삭제"/>
      <sheetName val="BOQ_M5"/>
      <sheetName val="해외 기술훈련비 (합계)"/>
      <sheetName val="doq"/>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LOCAL_RATES"/>
      <sheetName val="Diesel_Analysis"/>
      <sheetName val="Qty_SR"/>
      <sheetName val="EW_SR"/>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Labour_&amp;_Plant4"/>
      <sheetName val="Material_4"/>
      <sheetName val="_Analysis4"/>
      <sheetName val="BOQ_4"/>
      <sheetName val="Priced_DWR_4"/>
      <sheetName val="_AnalysisPCC4"/>
      <sheetName val="_AnalysisNH4"/>
      <sheetName val="Labour___Plant4"/>
      <sheetName val="SPT vs PHI"/>
      <sheetName val="27+741(1x12)"/>
      <sheetName val="Dayworks_Bill"/>
      <sheetName val="Bills_of_Quantities"/>
      <sheetName val="SPT_vs_PHI"/>
      <sheetName val="DATA-DEP_(13-17)1"/>
      <sheetName val="DATA-GCC(25-34_7)1"/>
      <sheetName val="St_-Con(0-17)1"/>
      <sheetName val="St_-Con_(17-34)1"/>
      <sheetName val="precast_RC_element1"/>
      <sheetName val="JCR_TOP(ITEM)-KTRP1"/>
      <sheetName val="DATA-DEP_(13-17)2"/>
      <sheetName val="DATA-GCC(25-34_7)2"/>
      <sheetName val="St_-Con(0-17)2"/>
      <sheetName val="St_-Con_(17-34)2"/>
      <sheetName val="JCR_TOP(ITEM)-KTRP2"/>
      <sheetName val="precast_RC_element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Dayworks_Bill1"/>
      <sheetName val="Bills_of_Quantities1"/>
      <sheetName val="SPT_vs_PHI1"/>
      <sheetName val="Sqn-Abs(G+6)_1"/>
      <sheetName val="WO-Abs_(G+2)_6_DUs1"/>
      <sheetName val="Air-Abs(G+6)_23_DUs1"/>
      <sheetName val="procurement"/>
      <sheetName val="P-Ins &amp; Bonds"/>
      <sheetName val="UNP-NCW "/>
      <sheetName val="STR Span"/>
      <sheetName val="TCS"/>
      <sheetName val="Structure"/>
      <sheetName val="TCS-Without Taper"/>
      <sheetName val="TCS Final"/>
      <sheetName val="SR"/>
      <sheetName val="Levels"/>
      <sheetName val="Revised Levels"/>
      <sheetName val="FT-05-02IsoBOM"/>
      <sheetName val="Materials Cost(PCC)"/>
      <sheetName val="6 A Mn bridges"/>
      <sheetName val="Design"/>
      <sheetName val="DATA_PILE_BG"/>
      <sheetName val="DATA_PCC"/>
      <sheetName val="DATA_PILECAP"/>
      <sheetName val="DATA_PILE_RT1 "/>
      <sheetName val="DATA_PILE_RT2"/>
      <sheetName val="DATA_PILE _SM"/>
      <sheetName val="DATA SHEET"/>
      <sheetName val="TBAL9697 -group wise  sdpl"/>
      <sheetName val="BATCHING PLANT PRO"/>
      <sheetName val="工地管理費"/>
      <sheetName val="Steel_Circular"/>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Cul_detail"/>
      <sheetName val="p&amp;m"/>
      <sheetName val="Valves"/>
      <sheetName val="MS Rates"/>
      <sheetName val="app2"/>
      <sheetName val="MRATES"/>
      <sheetName val="Data validation"/>
      <sheetName val="BOQ Details"/>
      <sheetName val="hyperstatic"/>
      <sheetName val="FORM7"/>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Details"/>
      <sheetName val="detail in door stad"/>
      <sheetName val="est"/>
      <sheetName val="TASK"/>
      <sheetName val="TASKPRED"/>
      <sheetName val="PROJCOST"/>
      <sheetName val="RSRC"/>
      <sheetName val="TASKRSRC"/>
      <sheetName val="USERDATA"/>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Sqn-Abs(G+6)_2"/>
      <sheetName val="WO-Abs_(G+2)_6_DUs2"/>
      <sheetName val="Air-Abs(G+6)_23_DUs2"/>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Abutment_"/>
      <sheetName val="STR_Span"/>
      <sheetName val="TCS-Without_Taper"/>
      <sheetName val="TCS_Final"/>
      <sheetName val="Revised_Levels"/>
      <sheetName val="Final_Basic_rate3"/>
      <sheetName val="Sqn-Abs(G+6)_3"/>
      <sheetName val="WO-Abs_(G+2)_6_DUs3"/>
      <sheetName val="Air-Abs(G+6)_23_DUs3"/>
      <sheetName val="DATA_PILE_RT1_2"/>
      <sheetName val="DATA_PILE__SM2"/>
      <sheetName val="DATA_SHEET2"/>
      <sheetName val="TBAL9697_-group_wise__sdpl2"/>
      <sheetName val="Dayworks_Bill2"/>
      <sheetName val="Bills_of_Quantities2"/>
      <sheetName val="Abutment_2"/>
      <sheetName val="Project Details.."/>
      <sheetName val="12. Ins &amp; Bonds"/>
      <sheetName val="3. Staff Facilities"/>
      <sheetName val="11. Clients Requirements"/>
      <sheetName val="Indices"/>
      <sheetName val="4 Annex 1 Basic rate"/>
      <sheetName val="COMPLEXALL"/>
      <sheetName val="Config"/>
      <sheetName val="Labour___Plant5"/>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BATCHING_PLANT_PRO"/>
      <sheetName val="Materials_Cost(PCC)"/>
      <sheetName val="ENCL9"/>
      <sheetName val="ENCL10-C"/>
      <sheetName val="07.04.13"/>
      <sheetName val="BOQ (2)"/>
      <sheetName val="CFForecast_detail4"/>
      <sheetName val="IO_LIST4"/>
      <sheetName val="Fill_this_out_first___4"/>
      <sheetName val="sq_ftg_detail4"/>
      <sheetName val="Hotel_Info_Input4"/>
      <sheetName val="Basic_Resources4"/>
      <sheetName val="Approved_MTD_Proj_#'s4"/>
      <sheetName val="Basic_Rates4"/>
      <sheetName val="sqn_ldr_3_Unit_2_4"/>
      <sheetName val="Materials_Cost4"/>
      <sheetName val="Site_Dev_BOQ5"/>
      <sheetName val="INPUT_SHEET5"/>
      <sheetName val="Basement_Budget5"/>
      <sheetName val="Extra_Item5"/>
      <sheetName val="Break_up_Sheet5"/>
      <sheetName val="CFForecast_detail5"/>
      <sheetName val="IO_LIST5"/>
      <sheetName val="Fill_this_out_first___5"/>
      <sheetName val="sq_ftg_detail5"/>
      <sheetName val="Hotel_Info_Input5"/>
      <sheetName val="Basic_Resources5"/>
      <sheetName val="Approved_MTD_Proj_#'s5"/>
      <sheetName val="Basic_Rates5"/>
      <sheetName val="sqn_ldr_3_Unit_2_5"/>
      <sheetName val="Materials_Cost5"/>
      <sheetName val="Site_Dev_BOQ6"/>
      <sheetName val="INPUT_SHEET6"/>
      <sheetName val="Basement_Budget6"/>
      <sheetName val="Extra_Item6"/>
      <sheetName val="Break_up_Sheet6"/>
      <sheetName val="CFForecast_detail6"/>
      <sheetName val="IO_LIST6"/>
      <sheetName val="Fill_this_out_first___6"/>
      <sheetName val="Labour___Plant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Building 1"/>
      <sheetName val="Codes"/>
      <sheetName val="Block A - BOQ"/>
      <sheetName val="SPT_vs_PHI2"/>
      <sheetName val="Execution Plan"/>
      <sheetName val="Spec"/>
      <sheetName val="state wmm"/>
      <sheetName val="Projects"/>
      <sheetName val="Improvements"/>
      <sheetName val="102-25.01.17"/>
      <sheetName val="Section_by_layers_old"/>
      <sheetName val="data base"/>
      <sheetName val="Project Inf"/>
      <sheetName val="Ins &amp; Bonds"/>
      <sheetName val="A-3.1"/>
      <sheetName val="Client req"/>
      <sheetName val="Final Qty"/>
      <sheetName val="Sheet3"/>
      <sheetName val="Labour rates"/>
      <sheetName val="PNM Justi"/>
      <sheetName val="Bar"/>
      <sheetName val="Stock"/>
      <sheetName val="PE Summary"/>
      <sheetName val="CABLE"/>
      <sheetName val="number"/>
      <sheetName val="A"/>
      <sheetName val="Cash2"/>
      <sheetName val="Z"/>
      <sheetName val="Qty Report"/>
      <sheetName val="COST"/>
      <sheetName val="Rate Analysis "/>
      <sheetName val="june(SG)(Badnawar)"/>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Flight-1"/>
      <sheetName val="Schedule-G"/>
      <sheetName val="r"/>
      <sheetName val="Report"/>
      <sheetName val="Rates_PVC"/>
      <sheetName val="CD Data"/>
      <sheetName val="Mix_Design5"/>
      <sheetName val="Sheet2_(2)4"/>
      <sheetName val="Rate_Analysis5"/>
      <sheetName val="Back_Cal_for_OMC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Mix_Design6"/>
      <sheetName val="Sheet2_(2)5"/>
      <sheetName val="Rate_Analysis6"/>
      <sheetName val="Back_Cal_for_OMC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osting"/>
      <sheetName val="MPW"/>
      <sheetName val="Rates"/>
      <sheetName val="MW"/>
      <sheetName val="PEW"/>
      <sheetName val="SCW"/>
      <sheetName val="All Equipments"/>
      <sheetName val="Fee Rate Summary"/>
      <sheetName val="E &amp; R"/>
      <sheetName val="radar"/>
      <sheetName val="UG"/>
      <sheetName val="BLK2"/>
      <sheetName val="BLK3"/>
      <sheetName val="222"/>
      <sheetName val="inWords"/>
      <sheetName val="Modification (2 to 9 Floors)"/>
      <sheetName val="11-hsd"/>
      <sheetName val="13-septic"/>
      <sheetName val="7-ug"/>
      <sheetName val="2-utility"/>
      <sheetName val="18-misc"/>
      <sheetName val="5-pipe"/>
      <sheetName val="Construction"/>
      <sheetName val="Elect."/>
      <sheetName val="Meetings &amp; Visits"/>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PRELIM5"/>
      <sheetName val="state_wmm"/>
      <sheetName val="state_wmm1"/>
      <sheetName val="state_wmm2"/>
      <sheetName val="Materials_Cost(PCC)2"/>
      <sheetName val="P-Ins_&amp;_Bonds3"/>
      <sheetName val="C_&amp;_G_RHS3"/>
      <sheetName val="Monthly_Turnover_(Final)3"/>
      <sheetName val="Monthly_Programme3"/>
      <sheetName val="3__GSB-WMM-SHLD3"/>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Materials_Cost(PCC)3"/>
      <sheetName val="해외_연수비용_계산-삭제3"/>
      <sheetName val="해외_기술훈련비_(합계)3"/>
      <sheetName val="UNP-NCW_3"/>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basic-final"/>
      <sheetName val="Machinery-final"/>
      <sheetName val="Bituminous"/>
      <sheetName val="Earthwork"/>
      <sheetName val="Site clearance"/>
      <sheetName val="Subase"/>
      <sheetName val="MP"/>
      <sheetName val="MASTER_RATE ANALYSIS"/>
      <sheetName val="SUB-GRADE"/>
      <sheetName val="Timesheet"/>
      <sheetName val="Ch.-5 Culverts"/>
      <sheetName val="Ch.-4 Bituminous"/>
      <sheetName val="Ch.-1 Site clearance"/>
      <sheetName val="Ch.-2 Earthwork"/>
      <sheetName val="Ch-3 Subase"/>
      <sheetName val="S2groupcode"/>
      <sheetName val="Site De"/>
      <sheetName val="data_base"/>
      <sheetName val="Project_Inf"/>
      <sheetName val="well"/>
      <sheetName val="Basicdata-f"/>
      <sheetName val="basic"/>
      <sheetName val="Direct cost shed A-2 "/>
      <sheetName val="Staff Acco."/>
      <sheetName val="Sayfa3"/>
      <sheetName val="s"/>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S_Rates2"/>
      <sheetName val="4+511(1x45M)_(2)2"/>
      <sheetName val="4+511(1x45S)_(2)2"/>
      <sheetName val="6A_Minor_Bridge2"/>
      <sheetName val="2+900_(1x26)2"/>
      <sheetName val="6+984_(1x20)2"/>
      <sheetName val="24+200_(1x20MCW)2"/>
      <sheetName val="24+200_(1x20SR)2"/>
      <sheetName val="MNB_1_Nos(1x30M)_(2)2"/>
      <sheetName val="MS_Rates1"/>
      <sheetName val="abut well wcb"/>
      <sheetName val="1x2.0x2.0"/>
      <sheetName val="C.D.Abs.Est."/>
      <sheetName val="Cover"/>
      <sheetName val="shuttering"/>
      <sheetName val="MRoad data"/>
      <sheetName val="Index"/>
      <sheetName val="Ave.wtd.rates"/>
      <sheetName val="BOQ Distribution"/>
      <sheetName val="BIT"/>
      <sheetName val="PD-FD"/>
      <sheetName val="RMR_cmp"/>
      <sheetName val="doq7"/>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B2_MB_Deck3"/>
      <sheetName val="LIST"/>
      <sheetName val="not req 3"/>
      <sheetName val="Dev"/>
      <sheetName val="leads"/>
      <sheetName val="Prjt"/>
      <sheetName val="Analy"/>
      <sheetName val="List Equip"/>
      <sheetName val="LabCost"/>
      <sheetName val="MatCost"/>
      <sheetName val="Process C (1-166)"/>
      <sheetName val="EDWise"/>
      <sheetName val="DATA_PRG"/>
      <sheetName val="21-Rate Analysis-1"/>
      <sheetName val="Sch.Main Bldg."/>
      <sheetName val="Mactan"/>
      <sheetName val="Mandaue"/>
      <sheetName val="CASHFLOWS"/>
      <sheetName val="Cost Index"/>
      <sheetName val="beam-reinft-machine rm"/>
      <sheetName val="Annual Summary"/>
      <sheetName val="General input"/>
      <sheetName val="ANAL-PIPE LINE"/>
      <sheetName val="Costing-blk-B"/>
      <sheetName val="Sweeper Machine"/>
      <sheetName val="PRECAST lightconc-II"/>
      <sheetName val="factor "/>
      <sheetName val="PEP-DATA"/>
      <sheetName val="PEP-SUMMARY"/>
      <sheetName val="HP(9.200)"/>
      <sheetName val="C5TRAFFIC"/>
      <sheetName val="YTD"/>
      <sheetName val="summery"/>
      <sheetName val="Abs_Road"/>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WORDS"/>
      <sheetName val="ftng-A str"/>
      <sheetName val="P Staff fac"/>
      <sheetName val="factor_"/>
      <sheetName val="P_Staff_fac"/>
      <sheetName val="Building_1"/>
      <sheetName val="Block_A_-_BOQ"/>
      <sheetName val="Modification_(2_to_9_Floors)"/>
      <sheetName val="Elect_"/>
      <sheetName val="07_04_13"/>
      <sheetName val="Ins_&amp;_Bonds"/>
      <sheetName val="A-3_1"/>
      <sheetName val="Client_req"/>
      <sheetName val="All_Equipments"/>
      <sheetName val="Qty_Report"/>
      <sheetName val="Fee_Rate_Summary"/>
      <sheetName val="TP1"/>
      <sheetName val="Gen Info"/>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Meetings_&amp;_Visits"/>
      <sheetName val="data_base1"/>
      <sheetName val="Project_Inf1"/>
      <sheetName val="Final_Qty"/>
      <sheetName val="Direct_cost_shed_A-2_"/>
      <sheetName val="Staff_Acco_"/>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inter"/>
      <sheetName val="Cont.Wt."/>
      <sheetName val="(Do not delete)"/>
      <sheetName val="AOC"/>
      <sheetName val="Calendar"/>
      <sheetName val="Data-Month"/>
      <sheetName val="Design of two-way slab"/>
      <sheetName val="C8"/>
      <sheetName val="exgratia-feb06"/>
      <sheetName val="02_10_06"/>
      <sheetName val="Rate_Analysis_"/>
      <sheetName val="Labour_&amp;_Plant26"/>
      <sheetName val="Material_26"/>
      <sheetName val="_Analysis26"/>
      <sheetName val="BOQ_26"/>
      <sheetName val="Priced_DWR_26"/>
      <sheetName val="Labour___Plant26"/>
      <sheetName val="_AnalysisPCC26"/>
      <sheetName val="_AnalysisNH26"/>
      <sheetName val="Site_Dev_BOQ26"/>
      <sheetName val="INPUT_SHEET26"/>
      <sheetName val="Basement_Budget26"/>
      <sheetName val="Extra_Item26"/>
      <sheetName val="Break_up_Sheet26"/>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detail_in_door_stad1"/>
      <sheetName val="Ins_&amp;_Bonds1"/>
      <sheetName val="A-3_11"/>
      <sheetName val="Client_req1"/>
      <sheetName val="Final_Qty1"/>
      <sheetName val="MRoad_data1"/>
      <sheetName val="02_10_061"/>
      <sheetName val="102-25_01_171"/>
      <sheetName val="Labour_rates1"/>
      <sheetName val="E_&amp;_R1"/>
      <sheetName val="All_Equipments1"/>
      <sheetName val="07_04_131"/>
      <sheetName val="PE_Summary1"/>
      <sheetName val="Qty_Report1"/>
      <sheetName val="Rate_Analysis_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Building_11"/>
      <sheetName val="Block_A_-_BOQ1"/>
      <sheetName val="Modification_(2_to_9_Floors)1"/>
      <sheetName val="Elect_1"/>
      <sheetName val="Meetings_&amp;_Visits1"/>
      <sheetName val="Fee_Rate_Summary1"/>
      <sheetName val="abut_well_wcb1"/>
      <sheetName val="List_Equip1"/>
      <sheetName val="Process_C_(1-166)1"/>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4">
          <cell r="C14">
            <v>140</v>
          </cell>
        </row>
      </sheetData>
      <sheetData sheetId="43">
        <row r="14">
          <cell r="C14">
            <v>140</v>
          </cell>
        </row>
      </sheetData>
      <sheetData sheetId="44">
        <row r="14">
          <cell r="C14">
            <v>140</v>
          </cell>
        </row>
      </sheetData>
      <sheetData sheetId="45">
        <row r="14">
          <cell r="C14">
            <v>140</v>
          </cell>
        </row>
      </sheetData>
      <sheetData sheetId="46">
        <row r="14">
          <cell r="C14">
            <v>140</v>
          </cell>
        </row>
      </sheetData>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ow r="14">
          <cell r="C14">
            <v>140</v>
          </cell>
        </row>
      </sheetData>
      <sheetData sheetId="171">
        <row r="14">
          <cell r="C14">
            <v>140</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14">
          <cell r="C14">
            <v>140</v>
          </cell>
        </row>
      </sheetData>
      <sheetData sheetId="219">
        <row r="14">
          <cell r="C14">
            <v>140</v>
          </cell>
        </row>
      </sheetData>
      <sheetData sheetId="220">
        <row r="14">
          <cell r="C14">
            <v>140</v>
          </cell>
        </row>
      </sheetData>
      <sheetData sheetId="221">
        <row r="14">
          <cell r="C14">
            <v>140</v>
          </cell>
        </row>
      </sheetData>
      <sheetData sheetId="222">
        <row r="14">
          <cell r="C14">
            <v>140</v>
          </cell>
        </row>
      </sheetData>
      <sheetData sheetId="223">
        <row r="14">
          <cell r="C14">
            <v>140</v>
          </cell>
        </row>
      </sheetData>
      <sheetData sheetId="224">
        <row r="14">
          <cell r="C14">
            <v>140</v>
          </cell>
        </row>
      </sheetData>
      <sheetData sheetId="225">
        <row r="14">
          <cell r="C14">
            <v>140</v>
          </cell>
        </row>
      </sheetData>
      <sheetData sheetId="226">
        <row r="14">
          <cell r="C14">
            <v>140</v>
          </cell>
        </row>
      </sheetData>
      <sheetData sheetId="227">
        <row r="14">
          <cell r="C14">
            <v>140</v>
          </cell>
        </row>
      </sheetData>
      <sheetData sheetId="228">
        <row r="14">
          <cell r="C14">
            <v>140</v>
          </cell>
        </row>
      </sheetData>
      <sheetData sheetId="229">
        <row r="14">
          <cell r="C14">
            <v>140</v>
          </cell>
        </row>
      </sheetData>
      <sheetData sheetId="230">
        <row r="14">
          <cell r="C14">
            <v>140</v>
          </cell>
        </row>
      </sheetData>
      <sheetData sheetId="231">
        <row r="14">
          <cell r="C14">
            <v>140</v>
          </cell>
        </row>
      </sheetData>
      <sheetData sheetId="232">
        <row r="14">
          <cell r="C14">
            <v>140</v>
          </cell>
        </row>
      </sheetData>
      <sheetData sheetId="233">
        <row r="14">
          <cell r="C14">
            <v>140</v>
          </cell>
        </row>
      </sheetData>
      <sheetData sheetId="234">
        <row r="14">
          <cell r="C14">
            <v>140</v>
          </cell>
        </row>
      </sheetData>
      <sheetData sheetId="235">
        <row r="14">
          <cell r="C14">
            <v>140</v>
          </cell>
        </row>
      </sheetData>
      <sheetData sheetId="236">
        <row r="14">
          <cell r="C14">
            <v>140</v>
          </cell>
        </row>
      </sheetData>
      <sheetData sheetId="237">
        <row r="14">
          <cell r="C14">
            <v>140</v>
          </cell>
        </row>
      </sheetData>
      <sheetData sheetId="238">
        <row r="14">
          <cell r="C14">
            <v>140</v>
          </cell>
        </row>
      </sheetData>
      <sheetData sheetId="239">
        <row r="14">
          <cell r="C14">
            <v>140</v>
          </cell>
        </row>
      </sheetData>
      <sheetData sheetId="240">
        <row r="14">
          <cell r="C14">
            <v>140</v>
          </cell>
        </row>
      </sheetData>
      <sheetData sheetId="241">
        <row r="14">
          <cell r="C14">
            <v>140</v>
          </cell>
        </row>
      </sheetData>
      <sheetData sheetId="242"/>
      <sheetData sheetId="243">
        <row r="14">
          <cell r="C14">
            <v>140</v>
          </cell>
        </row>
      </sheetData>
      <sheetData sheetId="244">
        <row r="14">
          <cell r="C14">
            <v>140</v>
          </cell>
        </row>
      </sheetData>
      <sheetData sheetId="245">
        <row r="14">
          <cell r="C14">
            <v>140</v>
          </cell>
        </row>
      </sheetData>
      <sheetData sheetId="246">
        <row r="14">
          <cell r="C14">
            <v>140</v>
          </cell>
        </row>
      </sheetData>
      <sheetData sheetId="247"/>
      <sheetData sheetId="248"/>
      <sheetData sheetId="249"/>
      <sheetData sheetId="250"/>
      <sheetData sheetId="251">
        <row r="14">
          <cell r="C14">
            <v>140</v>
          </cell>
        </row>
      </sheetData>
      <sheetData sheetId="252"/>
      <sheetData sheetId="253">
        <row r="14">
          <cell r="C14">
            <v>140</v>
          </cell>
        </row>
      </sheetData>
      <sheetData sheetId="254">
        <row r="14">
          <cell r="C14">
            <v>140</v>
          </cell>
        </row>
      </sheetData>
      <sheetData sheetId="255">
        <row r="14">
          <cell r="C14">
            <v>140</v>
          </cell>
        </row>
      </sheetData>
      <sheetData sheetId="256"/>
      <sheetData sheetId="257"/>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efreshError="1"/>
      <sheetData sheetId="266" refreshError="1"/>
      <sheetData sheetId="267" refreshError="1"/>
      <sheetData sheetId="268" refreshError="1"/>
      <sheetData sheetId="269" refreshError="1"/>
      <sheetData sheetId="270">
        <row r="14">
          <cell r="C14">
            <v>140</v>
          </cell>
        </row>
      </sheetData>
      <sheetData sheetId="271">
        <row r="14">
          <cell r="C14" t="str">
            <v>PCC M20</v>
          </cell>
        </row>
      </sheetData>
      <sheetData sheetId="272">
        <row r="14">
          <cell r="C14">
            <v>140</v>
          </cell>
        </row>
      </sheetData>
      <sheetData sheetId="273">
        <row r="14">
          <cell r="C14">
            <v>140</v>
          </cell>
        </row>
      </sheetData>
      <sheetData sheetId="274">
        <row r="14">
          <cell r="C14">
            <v>140</v>
          </cell>
        </row>
      </sheetData>
      <sheetData sheetId="275">
        <row r="14">
          <cell r="C14" t="str">
            <v>PCC M20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150051</v>
          </cell>
        </row>
      </sheetData>
      <sheetData sheetId="302"/>
      <sheetData sheetId="303">
        <row r="14">
          <cell r="C14">
            <v>140</v>
          </cell>
        </row>
      </sheetData>
      <sheetData sheetId="304">
        <row r="14">
          <cell r="C14">
            <v>140</v>
          </cell>
        </row>
      </sheetData>
      <sheetData sheetId="305"/>
      <sheetData sheetId="306"/>
      <sheetData sheetId="307"/>
      <sheetData sheetId="308"/>
      <sheetData sheetId="309"/>
      <sheetData sheetId="310"/>
      <sheetData sheetId="311"/>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150051</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150051</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ow r="14">
          <cell r="C14">
            <v>140</v>
          </cell>
        </row>
      </sheetData>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efreshError="1"/>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sheetData sheetId="465"/>
      <sheetData sheetId="466"/>
      <sheetData sheetId="467"/>
      <sheetData sheetId="468"/>
      <sheetData sheetId="469"/>
      <sheetData sheetId="470"/>
      <sheetData sheetId="471" refreshError="1"/>
      <sheetData sheetId="472" refreshError="1"/>
      <sheetData sheetId="473" refreshError="1"/>
      <sheetData sheetId="474">
        <row r="14">
          <cell r="C14">
            <v>140</v>
          </cell>
        </row>
      </sheetData>
      <sheetData sheetId="475">
        <row r="14">
          <cell r="C14">
            <v>140</v>
          </cell>
        </row>
      </sheetData>
      <sheetData sheetId="476">
        <row r="14">
          <cell r="C14">
            <v>140</v>
          </cell>
        </row>
      </sheetData>
      <sheetData sheetId="477">
        <row r="14">
          <cell r="C14">
            <v>140</v>
          </cell>
        </row>
      </sheetData>
      <sheetData sheetId="478">
        <row r="14">
          <cell r="C14">
            <v>140</v>
          </cell>
        </row>
      </sheetData>
      <sheetData sheetId="479">
        <row r="14">
          <cell r="C14">
            <v>140</v>
          </cell>
        </row>
      </sheetData>
      <sheetData sheetId="480">
        <row r="14">
          <cell r="C14">
            <v>140</v>
          </cell>
        </row>
      </sheetData>
      <sheetData sheetId="481">
        <row r="14">
          <cell r="C14">
            <v>140</v>
          </cell>
        </row>
      </sheetData>
      <sheetData sheetId="482">
        <row r="14">
          <cell r="C14">
            <v>140</v>
          </cell>
        </row>
      </sheetData>
      <sheetData sheetId="483">
        <row r="14">
          <cell r="C14">
            <v>140</v>
          </cell>
        </row>
      </sheetData>
      <sheetData sheetId="484">
        <row r="14">
          <cell r="C14">
            <v>140</v>
          </cell>
        </row>
      </sheetData>
      <sheetData sheetId="485">
        <row r="14">
          <cell r="C14">
            <v>140</v>
          </cell>
        </row>
      </sheetData>
      <sheetData sheetId="486">
        <row r="14">
          <cell r="C14">
            <v>140</v>
          </cell>
        </row>
      </sheetData>
      <sheetData sheetId="487">
        <row r="14">
          <cell r="C14">
            <v>140</v>
          </cell>
        </row>
      </sheetData>
      <sheetData sheetId="488">
        <row r="14">
          <cell r="C14">
            <v>150051</v>
          </cell>
        </row>
      </sheetData>
      <sheetData sheetId="489">
        <row r="14">
          <cell r="C14">
            <v>140</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ow r="14">
          <cell r="C14">
            <v>140</v>
          </cell>
        </row>
      </sheetData>
      <sheetData sheetId="628">
        <row r="14">
          <cell r="C14">
            <v>140</v>
          </cell>
        </row>
      </sheetData>
      <sheetData sheetId="629">
        <row r="14">
          <cell r="C14">
            <v>140</v>
          </cell>
        </row>
      </sheetData>
      <sheetData sheetId="630">
        <row r="14">
          <cell r="C14">
            <v>140</v>
          </cell>
        </row>
      </sheetData>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14">
          <cell r="C14">
            <v>140</v>
          </cell>
        </row>
      </sheetData>
      <sheetData sheetId="642" refreshError="1"/>
      <sheetData sheetId="643" refreshError="1"/>
      <sheetData sheetId="644" refreshError="1"/>
      <sheetData sheetId="645" refreshError="1"/>
      <sheetData sheetId="646" refreshError="1"/>
      <sheetData sheetId="647" refreshError="1"/>
      <sheetData sheetId="648">
        <row r="14">
          <cell r="C14">
            <v>140</v>
          </cell>
        </row>
      </sheetData>
      <sheetData sheetId="649">
        <row r="14">
          <cell r="C14">
            <v>140</v>
          </cell>
        </row>
      </sheetData>
      <sheetData sheetId="650">
        <row r="14">
          <cell r="C14">
            <v>140</v>
          </cell>
        </row>
      </sheetData>
      <sheetData sheetId="651">
        <row r="14">
          <cell r="C14">
            <v>140</v>
          </cell>
        </row>
      </sheetData>
      <sheetData sheetId="652">
        <row r="14">
          <cell r="C14">
            <v>140</v>
          </cell>
        </row>
      </sheetData>
      <sheetData sheetId="653">
        <row r="14">
          <cell r="C14">
            <v>140</v>
          </cell>
        </row>
      </sheetData>
      <sheetData sheetId="654">
        <row r="14">
          <cell r="C14">
            <v>140</v>
          </cell>
        </row>
      </sheetData>
      <sheetData sheetId="655">
        <row r="14">
          <cell r="C14">
            <v>140</v>
          </cell>
        </row>
      </sheetData>
      <sheetData sheetId="656">
        <row r="14">
          <cell r="C14">
            <v>140</v>
          </cell>
        </row>
      </sheetData>
      <sheetData sheetId="657">
        <row r="14">
          <cell r="C14">
            <v>140</v>
          </cell>
        </row>
      </sheetData>
      <sheetData sheetId="658">
        <row r="14">
          <cell r="C14">
            <v>140</v>
          </cell>
        </row>
      </sheetData>
      <sheetData sheetId="659">
        <row r="14">
          <cell r="C14">
            <v>140</v>
          </cell>
        </row>
      </sheetData>
      <sheetData sheetId="660">
        <row r="14">
          <cell r="C14">
            <v>140</v>
          </cell>
        </row>
      </sheetData>
      <sheetData sheetId="661">
        <row r="14">
          <cell r="C14">
            <v>140</v>
          </cell>
        </row>
      </sheetData>
      <sheetData sheetId="662">
        <row r="14">
          <cell r="C14">
            <v>140</v>
          </cell>
        </row>
      </sheetData>
      <sheetData sheetId="663">
        <row r="14">
          <cell r="C14">
            <v>140</v>
          </cell>
        </row>
      </sheetData>
      <sheetData sheetId="664">
        <row r="14">
          <cell r="C14">
            <v>140</v>
          </cell>
        </row>
      </sheetData>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ow r="14">
          <cell r="C14">
            <v>140</v>
          </cell>
        </row>
      </sheetData>
      <sheetData sheetId="679">
        <row r="14">
          <cell r="C14">
            <v>140</v>
          </cell>
        </row>
      </sheetData>
      <sheetData sheetId="680">
        <row r="14">
          <cell r="C14">
            <v>140</v>
          </cell>
        </row>
      </sheetData>
      <sheetData sheetId="681">
        <row r="14">
          <cell r="C14">
            <v>140</v>
          </cell>
        </row>
      </sheetData>
      <sheetData sheetId="682">
        <row r="14">
          <cell r="C14">
            <v>140</v>
          </cell>
        </row>
      </sheetData>
      <sheetData sheetId="683">
        <row r="14">
          <cell r="C14">
            <v>140</v>
          </cell>
        </row>
      </sheetData>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ow r="14">
          <cell r="C14">
            <v>140</v>
          </cell>
        </row>
      </sheetData>
      <sheetData sheetId="781">
        <row r="14">
          <cell r="C14">
            <v>140</v>
          </cell>
        </row>
      </sheetData>
      <sheetData sheetId="782">
        <row r="14">
          <cell r="C14">
            <v>140</v>
          </cell>
        </row>
      </sheetData>
      <sheetData sheetId="783">
        <row r="14">
          <cell r="C14">
            <v>140</v>
          </cell>
        </row>
      </sheetData>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ow r="14">
          <cell r="C14">
            <v>140</v>
          </cell>
        </row>
      </sheetData>
      <sheetData sheetId="794">
        <row r="14">
          <cell r="C14">
            <v>140</v>
          </cell>
        </row>
      </sheetData>
      <sheetData sheetId="795">
        <row r="14">
          <cell r="C14">
            <v>140</v>
          </cell>
        </row>
      </sheetData>
      <sheetData sheetId="796">
        <row r="14">
          <cell r="C14">
            <v>140</v>
          </cell>
        </row>
      </sheetData>
      <sheetData sheetId="797">
        <row r="14">
          <cell r="C14">
            <v>140</v>
          </cell>
        </row>
      </sheetData>
      <sheetData sheetId="798">
        <row r="14">
          <cell r="C14">
            <v>140</v>
          </cell>
        </row>
      </sheetData>
      <sheetData sheetId="799">
        <row r="14">
          <cell r="C14">
            <v>140</v>
          </cell>
        </row>
      </sheetData>
      <sheetData sheetId="800">
        <row r="14">
          <cell r="C14">
            <v>140</v>
          </cell>
        </row>
      </sheetData>
      <sheetData sheetId="801">
        <row r="14">
          <cell r="C14">
            <v>140</v>
          </cell>
        </row>
      </sheetData>
      <sheetData sheetId="802">
        <row r="14">
          <cell r="C14">
            <v>140</v>
          </cell>
        </row>
      </sheetData>
      <sheetData sheetId="803">
        <row r="14">
          <cell r="C14">
            <v>140</v>
          </cell>
        </row>
      </sheetData>
      <sheetData sheetId="804">
        <row r="14">
          <cell r="C14">
            <v>140</v>
          </cell>
        </row>
      </sheetData>
      <sheetData sheetId="805">
        <row r="14">
          <cell r="C14">
            <v>140</v>
          </cell>
        </row>
      </sheetData>
      <sheetData sheetId="806">
        <row r="14">
          <cell r="C14">
            <v>140</v>
          </cell>
        </row>
      </sheetData>
      <sheetData sheetId="807">
        <row r="14">
          <cell r="C14">
            <v>140</v>
          </cell>
        </row>
      </sheetData>
      <sheetData sheetId="808">
        <row r="14">
          <cell r="C14">
            <v>140</v>
          </cell>
        </row>
      </sheetData>
      <sheetData sheetId="809">
        <row r="14">
          <cell r="C14">
            <v>140</v>
          </cell>
        </row>
      </sheetData>
      <sheetData sheetId="810">
        <row r="14">
          <cell r="C14">
            <v>140</v>
          </cell>
        </row>
      </sheetData>
      <sheetData sheetId="811">
        <row r="14">
          <cell r="C14">
            <v>140</v>
          </cell>
        </row>
      </sheetData>
      <sheetData sheetId="812">
        <row r="14">
          <cell r="C14">
            <v>140</v>
          </cell>
        </row>
      </sheetData>
      <sheetData sheetId="813">
        <row r="14">
          <cell r="C14">
            <v>140</v>
          </cell>
        </row>
      </sheetData>
      <sheetData sheetId="814">
        <row r="14">
          <cell r="C14">
            <v>140</v>
          </cell>
        </row>
      </sheetData>
      <sheetData sheetId="815">
        <row r="14">
          <cell r="C14">
            <v>140</v>
          </cell>
        </row>
      </sheetData>
      <sheetData sheetId="816">
        <row r="14">
          <cell r="C14">
            <v>140</v>
          </cell>
        </row>
      </sheetData>
      <sheetData sheetId="817">
        <row r="14">
          <cell r="C14">
            <v>140</v>
          </cell>
        </row>
      </sheetData>
      <sheetData sheetId="818">
        <row r="14">
          <cell r="C14">
            <v>140</v>
          </cell>
        </row>
      </sheetData>
      <sheetData sheetId="819">
        <row r="14">
          <cell r="C14">
            <v>140</v>
          </cell>
        </row>
      </sheetData>
      <sheetData sheetId="820">
        <row r="14">
          <cell r="C14">
            <v>140</v>
          </cell>
        </row>
      </sheetData>
      <sheetData sheetId="821">
        <row r="14">
          <cell r="C14">
            <v>140</v>
          </cell>
        </row>
      </sheetData>
      <sheetData sheetId="822">
        <row r="14">
          <cell r="C14">
            <v>140</v>
          </cell>
        </row>
      </sheetData>
      <sheetData sheetId="823">
        <row r="14">
          <cell r="C14">
            <v>140</v>
          </cell>
        </row>
      </sheetData>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ow r="14">
          <cell r="C14">
            <v>140</v>
          </cell>
        </row>
      </sheetData>
      <sheetData sheetId="874" refreshError="1"/>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ow r="14">
          <cell r="C14">
            <v>140</v>
          </cell>
        </row>
      </sheetData>
      <sheetData sheetId="1111">
        <row r="14">
          <cell r="C14">
            <v>150051</v>
          </cell>
        </row>
      </sheetData>
      <sheetData sheetId="1112">
        <row r="14">
          <cell r="C14">
            <v>150051</v>
          </cell>
        </row>
      </sheetData>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sheetData sheetId="1173">
        <row r="14">
          <cell r="C14">
            <v>140</v>
          </cell>
        </row>
      </sheetData>
      <sheetData sheetId="1174" refreshError="1"/>
      <sheetData sheetId="1175" refreshError="1"/>
      <sheetData sheetId="1176">
        <row r="14">
          <cell r="C14">
            <v>140</v>
          </cell>
        </row>
      </sheetData>
      <sheetData sheetId="1177">
        <row r="14">
          <cell r="C14">
            <v>140</v>
          </cell>
        </row>
      </sheetData>
      <sheetData sheetId="1178">
        <row r="14">
          <cell r="C14">
            <v>140</v>
          </cell>
        </row>
      </sheetData>
      <sheetData sheetId="1179">
        <row r="14">
          <cell r="C14">
            <v>140</v>
          </cell>
        </row>
      </sheetData>
      <sheetData sheetId="1180">
        <row r="14">
          <cell r="C14">
            <v>140</v>
          </cell>
        </row>
      </sheetData>
      <sheetData sheetId="1181">
        <row r="14">
          <cell r="C14">
            <v>140</v>
          </cell>
        </row>
      </sheetData>
      <sheetData sheetId="1182">
        <row r="14">
          <cell r="C14">
            <v>140</v>
          </cell>
        </row>
      </sheetData>
      <sheetData sheetId="1183">
        <row r="14">
          <cell r="C14">
            <v>140</v>
          </cell>
        </row>
      </sheetData>
      <sheetData sheetId="1184">
        <row r="14">
          <cell r="C14">
            <v>140</v>
          </cell>
        </row>
      </sheetData>
      <sheetData sheetId="1185">
        <row r="14">
          <cell r="C14">
            <v>140</v>
          </cell>
        </row>
      </sheetData>
      <sheetData sheetId="1186">
        <row r="14">
          <cell r="C14">
            <v>140</v>
          </cell>
        </row>
      </sheetData>
      <sheetData sheetId="1187">
        <row r="14">
          <cell r="C14">
            <v>140</v>
          </cell>
        </row>
      </sheetData>
      <sheetData sheetId="1188">
        <row r="14">
          <cell r="C14">
            <v>140</v>
          </cell>
        </row>
      </sheetData>
      <sheetData sheetId="1189">
        <row r="14">
          <cell r="C14">
            <v>140</v>
          </cell>
        </row>
      </sheetData>
      <sheetData sheetId="1190">
        <row r="14">
          <cell r="C14">
            <v>140</v>
          </cell>
        </row>
      </sheetData>
      <sheetData sheetId="1191">
        <row r="14">
          <cell r="C14">
            <v>140</v>
          </cell>
        </row>
      </sheetData>
      <sheetData sheetId="1192">
        <row r="14">
          <cell r="C14">
            <v>140</v>
          </cell>
        </row>
      </sheetData>
      <sheetData sheetId="1193">
        <row r="14">
          <cell r="C14">
            <v>140</v>
          </cell>
        </row>
      </sheetData>
      <sheetData sheetId="1194">
        <row r="14">
          <cell r="C14">
            <v>140</v>
          </cell>
        </row>
      </sheetData>
      <sheetData sheetId="1195">
        <row r="14">
          <cell r="C14">
            <v>140</v>
          </cell>
        </row>
      </sheetData>
      <sheetData sheetId="1196">
        <row r="14">
          <cell r="C14">
            <v>140</v>
          </cell>
        </row>
      </sheetData>
      <sheetData sheetId="1197">
        <row r="14">
          <cell r="C14">
            <v>140</v>
          </cell>
        </row>
      </sheetData>
      <sheetData sheetId="1198">
        <row r="14">
          <cell r="C14">
            <v>140</v>
          </cell>
        </row>
      </sheetData>
      <sheetData sheetId="1199">
        <row r="14">
          <cell r="C14">
            <v>140</v>
          </cell>
        </row>
      </sheetData>
      <sheetData sheetId="1200">
        <row r="14">
          <cell r="C14">
            <v>140</v>
          </cell>
        </row>
      </sheetData>
      <sheetData sheetId="1201">
        <row r="14">
          <cell r="C14">
            <v>140</v>
          </cell>
        </row>
      </sheetData>
      <sheetData sheetId="1202">
        <row r="14">
          <cell r="C14">
            <v>140</v>
          </cell>
        </row>
      </sheetData>
      <sheetData sheetId="1203">
        <row r="14">
          <cell r="C14">
            <v>140</v>
          </cell>
        </row>
      </sheetData>
      <sheetData sheetId="1204">
        <row r="14">
          <cell r="C14">
            <v>140</v>
          </cell>
        </row>
      </sheetData>
      <sheetData sheetId="1205">
        <row r="14">
          <cell r="C14">
            <v>140</v>
          </cell>
        </row>
      </sheetData>
      <sheetData sheetId="1206">
        <row r="14">
          <cell r="C14">
            <v>140</v>
          </cell>
        </row>
      </sheetData>
      <sheetData sheetId="1207">
        <row r="14">
          <cell r="C14">
            <v>140</v>
          </cell>
        </row>
      </sheetData>
      <sheetData sheetId="1208">
        <row r="14">
          <cell r="C14">
            <v>140</v>
          </cell>
        </row>
      </sheetData>
      <sheetData sheetId="1209">
        <row r="14">
          <cell r="C14">
            <v>140</v>
          </cell>
        </row>
      </sheetData>
      <sheetData sheetId="1210">
        <row r="14">
          <cell r="C14">
            <v>140</v>
          </cell>
        </row>
      </sheetData>
      <sheetData sheetId="1211">
        <row r="14">
          <cell r="C14">
            <v>140</v>
          </cell>
        </row>
      </sheetData>
      <sheetData sheetId="1212">
        <row r="14">
          <cell r="C14">
            <v>140</v>
          </cell>
        </row>
      </sheetData>
      <sheetData sheetId="1213">
        <row r="14">
          <cell r="C14">
            <v>140</v>
          </cell>
        </row>
      </sheetData>
      <sheetData sheetId="1214">
        <row r="14">
          <cell r="C14">
            <v>140</v>
          </cell>
        </row>
      </sheetData>
      <sheetData sheetId="1215">
        <row r="14">
          <cell r="C14">
            <v>140</v>
          </cell>
        </row>
      </sheetData>
      <sheetData sheetId="1216">
        <row r="14">
          <cell r="C14">
            <v>140</v>
          </cell>
        </row>
      </sheetData>
      <sheetData sheetId="1217">
        <row r="14">
          <cell r="C14">
            <v>140</v>
          </cell>
        </row>
      </sheetData>
      <sheetData sheetId="1218">
        <row r="14">
          <cell r="C14">
            <v>140</v>
          </cell>
        </row>
      </sheetData>
      <sheetData sheetId="1219">
        <row r="14">
          <cell r="C14">
            <v>140</v>
          </cell>
        </row>
      </sheetData>
      <sheetData sheetId="1220">
        <row r="14">
          <cell r="C14">
            <v>140</v>
          </cell>
        </row>
      </sheetData>
      <sheetData sheetId="1221">
        <row r="14">
          <cell r="C14">
            <v>140</v>
          </cell>
        </row>
      </sheetData>
      <sheetData sheetId="1222">
        <row r="14">
          <cell r="C14">
            <v>140</v>
          </cell>
        </row>
      </sheetData>
      <sheetData sheetId="1223">
        <row r="14">
          <cell r="C14">
            <v>140</v>
          </cell>
        </row>
      </sheetData>
      <sheetData sheetId="1224">
        <row r="14">
          <cell r="C14">
            <v>140</v>
          </cell>
        </row>
      </sheetData>
      <sheetData sheetId="1225">
        <row r="14">
          <cell r="C14">
            <v>140</v>
          </cell>
        </row>
      </sheetData>
      <sheetData sheetId="1226">
        <row r="14">
          <cell r="C14">
            <v>140</v>
          </cell>
        </row>
      </sheetData>
      <sheetData sheetId="1227">
        <row r="14">
          <cell r="C14">
            <v>140</v>
          </cell>
        </row>
      </sheetData>
      <sheetData sheetId="1228">
        <row r="14">
          <cell r="C14">
            <v>140</v>
          </cell>
        </row>
      </sheetData>
      <sheetData sheetId="1229">
        <row r="14">
          <cell r="C14">
            <v>140</v>
          </cell>
        </row>
      </sheetData>
      <sheetData sheetId="1230">
        <row r="14">
          <cell r="C14">
            <v>140</v>
          </cell>
        </row>
      </sheetData>
      <sheetData sheetId="1231">
        <row r="14">
          <cell r="C14">
            <v>140</v>
          </cell>
        </row>
      </sheetData>
      <sheetData sheetId="1232">
        <row r="14">
          <cell r="C14">
            <v>140</v>
          </cell>
        </row>
      </sheetData>
      <sheetData sheetId="1233">
        <row r="14">
          <cell r="C14">
            <v>140</v>
          </cell>
        </row>
      </sheetData>
      <sheetData sheetId="1234">
        <row r="14">
          <cell r="C14">
            <v>140</v>
          </cell>
        </row>
      </sheetData>
      <sheetData sheetId="1235">
        <row r="14">
          <cell r="C14">
            <v>140</v>
          </cell>
        </row>
      </sheetData>
      <sheetData sheetId="1236">
        <row r="14">
          <cell r="C14">
            <v>140</v>
          </cell>
        </row>
      </sheetData>
      <sheetData sheetId="1237">
        <row r="14">
          <cell r="C14">
            <v>140</v>
          </cell>
        </row>
      </sheetData>
      <sheetData sheetId="1238">
        <row r="14">
          <cell r="C14">
            <v>140</v>
          </cell>
        </row>
      </sheetData>
      <sheetData sheetId="1239">
        <row r="14">
          <cell r="C14">
            <v>140</v>
          </cell>
        </row>
      </sheetData>
      <sheetData sheetId="1240">
        <row r="14">
          <cell r="C14">
            <v>140</v>
          </cell>
        </row>
      </sheetData>
      <sheetData sheetId="1241">
        <row r="14">
          <cell r="C14">
            <v>140</v>
          </cell>
        </row>
      </sheetData>
      <sheetData sheetId="1242">
        <row r="14">
          <cell r="C14">
            <v>140</v>
          </cell>
        </row>
      </sheetData>
      <sheetData sheetId="1243">
        <row r="14">
          <cell r="C14">
            <v>140</v>
          </cell>
        </row>
      </sheetData>
      <sheetData sheetId="1244">
        <row r="14">
          <cell r="C14">
            <v>140</v>
          </cell>
        </row>
      </sheetData>
      <sheetData sheetId="1245">
        <row r="14">
          <cell r="C14">
            <v>140</v>
          </cell>
        </row>
      </sheetData>
      <sheetData sheetId="1246">
        <row r="14">
          <cell r="C14">
            <v>140</v>
          </cell>
        </row>
      </sheetData>
      <sheetData sheetId="1247">
        <row r="14">
          <cell r="C14">
            <v>140</v>
          </cell>
        </row>
      </sheetData>
      <sheetData sheetId="1248">
        <row r="14">
          <cell r="C14">
            <v>140</v>
          </cell>
        </row>
      </sheetData>
      <sheetData sheetId="1249">
        <row r="14">
          <cell r="C14">
            <v>140</v>
          </cell>
        </row>
      </sheetData>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sheetData sheetId="1259"/>
      <sheetData sheetId="1260"/>
      <sheetData sheetId="1261"/>
      <sheetData sheetId="1262"/>
      <sheetData sheetId="1263"/>
      <sheetData sheetId="1264"/>
      <sheetData sheetId="1265"/>
      <sheetData sheetId="1266" refreshError="1"/>
      <sheetData sheetId="1267" refreshError="1"/>
      <sheetData sheetId="1268"/>
      <sheetData sheetId="1269"/>
      <sheetData sheetId="1270"/>
      <sheetData sheetId="1271"/>
      <sheetData sheetId="1272"/>
      <sheetData sheetId="1273" refreshError="1"/>
      <sheetData sheetId="1274"/>
      <sheetData sheetId="1275">
        <row r="14">
          <cell r="C14">
            <v>150051</v>
          </cell>
        </row>
      </sheetData>
      <sheetData sheetId="1276">
        <row r="14">
          <cell r="C14">
            <v>140</v>
          </cell>
        </row>
      </sheetData>
      <sheetData sheetId="1277">
        <row r="14">
          <cell r="C14">
            <v>140</v>
          </cell>
        </row>
      </sheetData>
      <sheetData sheetId="1278">
        <row r="14">
          <cell r="C14">
            <v>140</v>
          </cell>
        </row>
      </sheetData>
      <sheetData sheetId="1279">
        <row r="14">
          <cell r="C14">
            <v>140</v>
          </cell>
        </row>
      </sheetData>
      <sheetData sheetId="1280">
        <row r="14">
          <cell r="C14">
            <v>140</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140</v>
          </cell>
        </row>
      </sheetData>
      <sheetData sheetId="1287">
        <row r="14">
          <cell r="C14">
            <v>140</v>
          </cell>
        </row>
      </sheetData>
      <sheetData sheetId="1288">
        <row r="14">
          <cell r="C14">
            <v>140</v>
          </cell>
        </row>
      </sheetData>
      <sheetData sheetId="1289">
        <row r="14">
          <cell r="C14">
            <v>140</v>
          </cell>
        </row>
      </sheetData>
      <sheetData sheetId="1290">
        <row r="14">
          <cell r="C14">
            <v>150051</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140</v>
          </cell>
        </row>
      </sheetData>
      <sheetData sheetId="1296">
        <row r="14">
          <cell r="C14">
            <v>140</v>
          </cell>
        </row>
      </sheetData>
      <sheetData sheetId="1297">
        <row r="14">
          <cell r="C14">
            <v>150051</v>
          </cell>
        </row>
      </sheetData>
      <sheetData sheetId="1298">
        <row r="14">
          <cell r="C14">
            <v>140</v>
          </cell>
        </row>
      </sheetData>
      <sheetData sheetId="1299">
        <row r="14">
          <cell r="C14">
            <v>150051</v>
          </cell>
        </row>
      </sheetData>
      <sheetData sheetId="1300">
        <row r="14">
          <cell r="C14">
            <v>150051</v>
          </cell>
        </row>
      </sheetData>
      <sheetData sheetId="1301">
        <row r="14">
          <cell r="C14">
            <v>150051</v>
          </cell>
        </row>
      </sheetData>
      <sheetData sheetId="1302">
        <row r="14">
          <cell r="C14">
            <v>150051</v>
          </cell>
        </row>
      </sheetData>
      <sheetData sheetId="1303">
        <row r="14">
          <cell r="C14">
            <v>150051</v>
          </cell>
        </row>
      </sheetData>
      <sheetData sheetId="1304">
        <row r="14">
          <cell r="C14">
            <v>140</v>
          </cell>
        </row>
      </sheetData>
      <sheetData sheetId="1305">
        <row r="14">
          <cell r="C14">
            <v>140</v>
          </cell>
        </row>
      </sheetData>
      <sheetData sheetId="1306">
        <row r="14">
          <cell r="C14">
            <v>150051</v>
          </cell>
        </row>
      </sheetData>
      <sheetData sheetId="1307">
        <row r="14">
          <cell r="C14">
            <v>150051</v>
          </cell>
        </row>
      </sheetData>
      <sheetData sheetId="1308">
        <row r="14">
          <cell r="C14">
            <v>150051</v>
          </cell>
        </row>
      </sheetData>
      <sheetData sheetId="1309">
        <row r="14">
          <cell r="C14">
            <v>150051</v>
          </cell>
        </row>
      </sheetData>
      <sheetData sheetId="1310">
        <row r="14">
          <cell r="C14">
            <v>150051</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150051</v>
          </cell>
        </row>
      </sheetData>
      <sheetData sheetId="1317">
        <row r="14">
          <cell r="C14">
            <v>150051</v>
          </cell>
        </row>
      </sheetData>
      <sheetData sheetId="1318">
        <row r="14">
          <cell r="C14">
            <v>140</v>
          </cell>
        </row>
      </sheetData>
      <sheetData sheetId="1319">
        <row r="14">
          <cell r="C14">
            <v>140</v>
          </cell>
        </row>
      </sheetData>
      <sheetData sheetId="1320">
        <row r="14">
          <cell r="C14">
            <v>150051</v>
          </cell>
        </row>
      </sheetData>
      <sheetData sheetId="1321">
        <row r="14">
          <cell r="C14">
            <v>150051</v>
          </cell>
        </row>
      </sheetData>
      <sheetData sheetId="1322">
        <row r="14">
          <cell r="C14">
            <v>140</v>
          </cell>
        </row>
      </sheetData>
      <sheetData sheetId="1323">
        <row r="14">
          <cell r="C14">
            <v>150051</v>
          </cell>
        </row>
      </sheetData>
      <sheetData sheetId="1324">
        <row r="14">
          <cell r="C14">
            <v>150051</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150051</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150051</v>
          </cell>
        </row>
      </sheetData>
      <sheetData sheetId="1339">
        <row r="14">
          <cell r="C14">
            <v>150051</v>
          </cell>
        </row>
      </sheetData>
      <sheetData sheetId="1340">
        <row r="14">
          <cell r="C14">
            <v>150051</v>
          </cell>
        </row>
      </sheetData>
      <sheetData sheetId="1341">
        <row r="14">
          <cell r="C14">
            <v>140</v>
          </cell>
        </row>
      </sheetData>
      <sheetData sheetId="1342">
        <row r="14">
          <cell r="C14">
            <v>140</v>
          </cell>
        </row>
      </sheetData>
      <sheetData sheetId="1343">
        <row r="14">
          <cell r="C14">
            <v>140</v>
          </cell>
        </row>
      </sheetData>
      <sheetData sheetId="1344">
        <row r="14">
          <cell r="C14" t="str">
            <v>PCC M20</v>
          </cell>
        </row>
      </sheetData>
      <sheetData sheetId="1345">
        <row r="14">
          <cell r="C14">
            <v>150051</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140</v>
          </cell>
        </row>
      </sheetData>
      <sheetData sheetId="1383">
        <row r="14">
          <cell r="C14">
            <v>140</v>
          </cell>
        </row>
      </sheetData>
      <sheetData sheetId="1384">
        <row r="14">
          <cell r="C14">
            <v>150051</v>
          </cell>
        </row>
      </sheetData>
      <sheetData sheetId="1385">
        <row r="14">
          <cell r="C14">
            <v>150051</v>
          </cell>
        </row>
      </sheetData>
      <sheetData sheetId="1386">
        <row r="14">
          <cell r="C14">
            <v>140</v>
          </cell>
        </row>
      </sheetData>
      <sheetData sheetId="1387">
        <row r="14">
          <cell r="C14">
            <v>150051</v>
          </cell>
        </row>
      </sheetData>
      <sheetData sheetId="1388">
        <row r="14">
          <cell r="C14">
            <v>150051</v>
          </cell>
        </row>
      </sheetData>
      <sheetData sheetId="1389">
        <row r="14">
          <cell r="C14">
            <v>140</v>
          </cell>
        </row>
      </sheetData>
      <sheetData sheetId="1390">
        <row r="14">
          <cell r="C14">
            <v>140</v>
          </cell>
        </row>
      </sheetData>
      <sheetData sheetId="1391">
        <row r="14">
          <cell r="C14">
            <v>140</v>
          </cell>
        </row>
      </sheetData>
      <sheetData sheetId="1392">
        <row r="14">
          <cell r="C14">
            <v>140</v>
          </cell>
        </row>
      </sheetData>
      <sheetData sheetId="1393">
        <row r="14">
          <cell r="C14">
            <v>150051</v>
          </cell>
        </row>
      </sheetData>
      <sheetData sheetId="1394">
        <row r="14">
          <cell r="C14">
            <v>150051</v>
          </cell>
        </row>
      </sheetData>
      <sheetData sheetId="1395">
        <row r="14">
          <cell r="C14">
            <v>150051</v>
          </cell>
        </row>
      </sheetData>
      <sheetData sheetId="1396">
        <row r="14">
          <cell r="C14">
            <v>150051</v>
          </cell>
        </row>
      </sheetData>
      <sheetData sheetId="1397">
        <row r="14">
          <cell r="C14">
            <v>150051</v>
          </cell>
        </row>
      </sheetData>
      <sheetData sheetId="1398">
        <row r="14">
          <cell r="C14">
            <v>140</v>
          </cell>
        </row>
      </sheetData>
      <sheetData sheetId="1399">
        <row r="14">
          <cell r="C14">
            <v>140</v>
          </cell>
        </row>
      </sheetData>
      <sheetData sheetId="1400">
        <row r="14">
          <cell r="C14">
            <v>150051</v>
          </cell>
        </row>
      </sheetData>
      <sheetData sheetId="1401">
        <row r="14">
          <cell r="C14">
            <v>150051</v>
          </cell>
        </row>
      </sheetData>
      <sheetData sheetId="1402">
        <row r="14">
          <cell r="C14">
            <v>150051</v>
          </cell>
        </row>
      </sheetData>
      <sheetData sheetId="1403">
        <row r="14">
          <cell r="C14">
            <v>150051</v>
          </cell>
        </row>
      </sheetData>
      <sheetData sheetId="1404">
        <row r="14">
          <cell r="C14">
            <v>150051</v>
          </cell>
        </row>
      </sheetData>
      <sheetData sheetId="1405">
        <row r="14">
          <cell r="C14">
            <v>140</v>
          </cell>
        </row>
      </sheetData>
      <sheetData sheetId="1406">
        <row r="14">
          <cell r="C14">
            <v>140</v>
          </cell>
        </row>
      </sheetData>
      <sheetData sheetId="1407">
        <row r="14">
          <cell r="C14">
            <v>140</v>
          </cell>
        </row>
      </sheetData>
      <sheetData sheetId="1408">
        <row r="14">
          <cell r="C14">
            <v>150051</v>
          </cell>
        </row>
      </sheetData>
      <sheetData sheetId="1409">
        <row r="14">
          <cell r="C14">
            <v>140</v>
          </cell>
        </row>
      </sheetData>
      <sheetData sheetId="1410">
        <row r="14">
          <cell r="C14">
            <v>140</v>
          </cell>
        </row>
      </sheetData>
      <sheetData sheetId="1411">
        <row r="14">
          <cell r="C14">
            <v>150051</v>
          </cell>
        </row>
      </sheetData>
      <sheetData sheetId="1412">
        <row r="14">
          <cell r="C14">
            <v>140</v>
          </cell>
        </row>
      </sheetData>
      <sheetData sheetId="1413">
        <row r="14">
          <cell r="C14">
            <v>140</v>
          </cell>
        </row>
      </sheetData>
      <sheetData sheetId="1414">
        <row r="14">
          <cell r="C14">
            <v>140</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140</v>
          </cell>
        </row>
      </sheetData>
      <sheetData sheetId="1423">
        <row r="14">
          <cell r="C14">
            <v>150051</v>
          </cell>
        </row>
      </sheetData>
      <sheetData sheetId="1424">
        <row r="14">
          <cell r="C14">
            <v>150051</v>
          </cell>
        </row>
      </sheetData>
      <sheetData sheetId="1425">
        <row r="14">
          <cell r="C14">
            <v>140</v>
          </cell>
        </row>
      </sheetData>
      <sheetData sheetId="1426">
        <row r="14">
          <cell r="C14">
            <v>150051</v>
          </cell>
        </row>
      </sheetData>
      <sheetData sheetId="1427">
        <row r="14">
          <cell r="C14">
            <v>150051</v>
          </cell>
        </row>
      </sheetData>
      <sheetData sheetId="1428">
        <row r="14">
          <cell r="C14">
            <v>140</v>
          </cell>
        </row>
      </sheetData>
      <sheetData sheetId="1429">
        <row r="14">
          <cell r="C14">
            <v>140</v>
          </cell>
        </row>
      </sheetData>
      <sheetData sheetId="1430">
        <row r="14">
          <cell r="C14">
            <v>150051</v>
          </cell>
        </row>
      </sheetData>
      <sheetData sheetId="1431">
        <row r="14">
          <cell r="C14">
            <v>140</v>
          </cell>
        </row>
      </sheetData>
      <sheetData sheetId="1432">
        <row r="14">
          <cell r="C14">
            <v>140</v>
          </cell>
        </row>
      </sheetData>
      <sheetData sheetId="1433">
        <row r="14">
          <cell r="C14">
            <v>140</v>
          </cell>
        </row>
      </sheetData>
      <sheetData sheetId="1434">
        <row r="14">
          <cell r="C14">
            <v>140</v>
          </cell>
        </row>
      </sheetData>
      <sheetData sheetId="1435">
        <row r="14">
          <cell r="C14">
            <v>140</v>
          </cell>
        </row>
      </sheetData>
      <sheetData sheetId="1436">
        <row r="14">
          <cell r="C14">
            <v>140</v>
          </cell>
        </row>
      </sheetData>
      <sheetData sheetId="1437">
        <row r="14">
          <cell r="C14">
            <v>140</v>
          </cell>
        </row>
      </sheetData>
      <sheetData sheetId="1438">
        <row r="14">
          <cell r="C14">
            <v>140</v>
          </cell>
        </row>
      </sheetData>
      <sheetData sheetId="1439">
        <row r="14">
          <cell r="C14">
            <v>150051</v>
          </cell>
        </row>
      </sheetData>
      <sheetData sheetId="1440">
        <row r="14">
          <cell r="C14">
            <v>150051</v>
          </cell>
        </row>
      </sheetData>
      <sheetData sheetId="1441">
        <row r="14">
          <cell r="C14">
            <v>140</v>
          </cell>
        </row>
      </sheetData>
      <sheetData sheetId="1442">
        <row r="14">
          <cell r="C14">
            <v>140</v>
          </cell>
        </row>
      </sheetData>
      <sheetData sheetId="1443">
        <row r="14">
          <cell r="C14">
            <v>150051</v>
          </cell>
        </row>
      </sheetData>
      <sheetData sheetId="1444">
        <row r="14">
          <cell r="C14">
            <v>140</v>
          </cell>
        </row>
      </sheetData>
      <sheetData sheetId="1445">
        <row r="14">
          <cell r="C14">
            <v>140</v>
          </cell>
        </row>
      </sheetData>
      <sheetData sheetId="1446">
        <row r="14">
          <cell r="C14">
            <v>150051</v>
          </cell>
        </row>
      </sheetData>
      <sheetData sheetId="1447">
        <row r="14">
          <cell r="C14">
            <v>150051</v>
          </cell>
        </row>
      </sheetData>
      <sheetData sheetId="1448">
        <row r="14">
          <cell r="C14">
            <v>150051</v>
          </cell>
        </row>
      </sheetData>
      <sheetData sheetId="1449">
        <row r="14">
          <cell r="C14">
            <v>140</v>
          </cell>
        </row>
      </sheetData>
      <sheetData sheetId="1450">
        <row r="14">
          <cell r="C14">
            <v>140</v>
          </cell>
        </row>
      </sheetData>
      <sheetData sheetId="1451">
        <row r="14">
          <cell r="C14">
            <v>140</v>
          </cell>
        </row>
      </sheetData>
      <sheetData sheetId="1452">
        <row r="14">
          <cell r="C14">
            <v>140</v>
          </cell>
        </row>
      </sheetData>
      <sheetData sheetId="1453">
        <row r="14">
          <cell r="C14">
            <v>150051</v>
          </cell>
        </row>
      </sheetData>
      <sheetData sheetId="1454">
        <row r="14">
          <cell r="C14">
            <v>140</v>
          </cell>
        </row>
      </sheetData>
      <sheetData sheetId="1455">
        <row r="14">
          <cell r="C14">
            <v>150051</v>
          </cell>
        </row>
      </sheetData>
      <sheetData sheetId="1456">
        <row r="14">
          <cell r="C14">
            <v>150051</v>
          </cell>
        </row>
      </sheetData>
      <sheetData sheetId="1457">
        <row r="14">
          <cell r="C14">
            <v>150051</v>
          </cell>
        </row>
      </sheetData>
      <sheetData sheetId="1458">
        <row r="14">
          <cell r="C14">
            <v>150051</v>
          </cell>
        </row>
      </sheetData>
      <sheetData sheetId="1459">
        <row r="14">
          <cell r="C14">
            <v>150051</v>
          </cell>
        </row>
      </sheetData>
      <sheetData sheetId="1460">
        <row r="14">
          <cell r="C14">
            <v>140</v>
          </cell>
        </row>
      </sheetData>
      <sheetData sheetId="1461">
        <row r="14">
          <cell r="C14">
            <v>140</v>
          </cell>
        </row>
      </sheetData>
      <sheetData sheetId="1462">
        <row r="14">
          <cell r="C14">
            <v>150051</v>
          </cell>
        </row>
      </sheetData>
      <sheetData sheetId="1463">
        <row r="14">
          <cell r="C14">
            <v>150051</v>
          </cell>
        </row>
      </sheetData>
      <sheetData sheetId="1464">
        <row r="14">
          <cell r="C14">
            <v>150051</v>
          </cell>
        </row>
      </sheetData>
      <sheetData sheetId="1465">
        <row r="14">
          <cell r="C14">
            <v>150051</v>
          </cell>
        </row>
      </sheetData>
      <sheetData sheetId="1466">
        <row r="14">
          <cell r="C14">
            <v>150051</v>
          </cell>
        </row>
      </sheetData>
      <sheetData sheetId="1467">
        <row r="14">
          <cell r="C14">
            <v>140</v>
          </cell>
        </row>
      </sheetData>
      <sheetData sheetId="1468">
        <row r="14">
          <cell r="C14">
            <v>140</v>
          </cell>
        </row>
      </sheetData>
      <sheetData sheetId="1469">
        <row r="14">
          <cell r="C14">
            <v>150051</v>
          </cell>
        </row>
      </sheetData>
      <sheetData sheetId="1470">
        <row r="14">
          <cell r="C14">
            <v>140</v>
          </cell>
        </row>
      </sheetData>
      <sheetData sheetId="1471">
        <row r="14">
          <cell r="C14">
            <v>140</v>
          </cell>
        </row>
      </sheetData>
      <sheetData sheetId="1472">
        <row r="14">
          <cell r="C14">
            <v>150051</v>
          </cell>
        </row>
      </sheetData>
      <sheetData sheetId="1473">
        <row r="14">
          <cell r="C14">
            <v>150051</v>
          </cell>
        </row>
      </sheetData>
      <sheetData sheetId="1474">
        <row r="14">
          <cell r="C14">
            <v>140</v>
          </cell>
        </row>
      </sheetData>
      <sheetData sheetId="1475">
        <row r="14">
          <cell r="C14">
            <v>140</v>
          </cell>
        </row>
      </sheetData>
      <sheetData sheetId="1476">
        <row r="14">
          <cell r="C14">
            <v>150051</v>
          </cell>
        </row>
      </sheetData>
      <sheetData sheetId="1477">
        <row r="14">
          <cell r="C14">
            <v>150051</v>
          </cell>
        </row>
      </sheetData>
      <sheetData sheetId="1478">
        <row r="14">
          <cell r="C14">
            <v>150051</v>
          </cell>
        </row>
      </sheetData>
      <sheetData sheetId="1479">
        <row r="14">
          <cell r="C14">
            <v>140</v>
          </cell>
        </row>
      </sheetData>
      <sheetData sheetId="1480">
        <row r="14">
          <cell r="C14">
            <v>140</v>
          </cell>
        </row>
      </sheetData>
      <sheetData sheetId="1481">
        <row r="14">
          <cell r="C14">
            <v>140</v>
          </cell>
        </row>
      </sheetData>
      <sheetData sheetId="1482">
        <row r="14">
          <cell r="C14">
            <v>140</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v>140</v>
          </cell>
        </row>
      </sheetData>
      <sheetData sheetId="1488">
        <row r="14">
          <cell r="C14">
            <v>140</v>
          </cell>
        </row>
      </sheetData>
      <sheetData sheetId="1489">
        <row r="14">
          <cell r="C14">
            <v>140</v>
          </cell>
        </row>
      </sheetData>
      <sheetData sheetId="1490">
        <row r="14">
          <cell r="C14">
            <v>150051</v>
          </cell>
        </row>
      </sheetData>
      <sheetData sheetId="1491">
        <row r="14">
          <cell r="C14">
            <v>150051</v>
          </cell>
        </row>
      </sheetData>
      <sheetData sheetId="1492">
        <row r="14">
          <cell r="C14">
            <v>150051</v>
          </cell>
        </row>
      </sheetData>
      <sheetData sheetId="1493">
        <row r="14">
          <cell r="C14">
            <v>150051</v>
          </cell>
        </row>
      </sheetData>
      <sheetData sheetId="1494">
        <row r="14">
          <cell r="C14">
            <v>150051</v>
          </cell>
        </row>
      </sheetData>
      <sheetData sheetId="1495">
        <row r="14">
          <cell r="C14">
            <v>140</v>
          </cell>
        </row>
      </sheetData>
      <sheetData sheetId="1496">
        <row r="14">
          <cell r="C14">
            <v>140</v>
          </cell>
        </row>
      </sheetData>
      <sheetData sheetId="1497">
        <row r="14">
          <cell r="C14">
            <v>140</v>
          </cell>
        </row>
      </sheetData>
      <sheetData sheetId="1498">
        <row r="14">
          <cell r="C14" t="str">
            <v>PCC M20</v>
          </cell>
        </row>
      </sheetData>
      <sheetData sheetId="1499">
        <row r="14">
          <cell r="C14">
            <v>140</v>
          </cell>
        </row>
      </sheetData>
      <sheetData sheetId="1500">
        <row r="14">
          <cell r="C14">
            <v>150051</v>
          </cell>
        </row>
      </sheetData>
      <sheetData sheetId="1501">
        <row r="14">
          <cell r="C14">
            <v>150051</v>
          </cell>
        </row>
      </sheetData>
      <sheetData sheetId="1502">
        <row r="14">
          <cell r="C14">
            <v>140</v>
          </cell>
        </row>
      </sheetData>
      <sheetData sheetId="1503">
        <row r="14">
          <cell r="C14">
            <v>140</v>
          </cell>
        </row>
      </sheetData>
      <sheetData sheetId="1504">
        <row r="14">
          <cell r="C14" t="str">
            <v>PCC M20</v>
          </cell>
        </row>
      </sheetData>
      <sheetData sheetId="1505">
        <row r="14">
          <cell r="C14" t="str">
            <v>PCC M20</v>
          </cell>
        </row>
      </sheetData>
      <sheetData sheetId="1506">
        <row r="14">
          <cell r="C14">
            <v>140</v>
          </cell>
        </row>
      </sheetData>
      <sheetData sheetId="1507">
        <row r="14">
          <cell r="C14">
            <v>140</v>
          </cell>
        </row>
      </sheetData>
      <sheetData sheetId="1508">
        <row r="14">
          <cell r="C14" t="str">
            <v>PCC M20</v>
          </cell>
        </row>
      </sheetData>
      <sheetData sheetId="1509">
        <row r="14">
          <cell r="C14">
            <v>150051</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150051</v>
          </cell>
        </row>
      </sheetData>
      <sheetData sheetId="1517">
        <row r="14">
          <cell r="C14">
            <v>150051</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t="str">
            <v>PCC M20</v>
          </cell>
        </row>
      </sheetData>
      <sheetData sheetId="1523">
        <row r="14">
          <cell r="C14">
            <v>140</v>
          </cell>
        </row>
      </sheetData>
      <sheetData sheetId="1524">
        <row r="14">
          <cell r="C14">
            <v>150051</v>
          </cell>
        </row>
      </sheetData>
      <sheetData sheetId="1525">
        <row r="14">
          <cell r="C14">
            <v>150051</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t="str">
            <v>PCC M20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150051</v>
          </cell>
        </row>
      </sheetData>
      <sheetData sheetId="1592">
        <row r="14">
          <cell r="C14">
            <v>140</v>
          </cell>
        </row>
      </sheetData>
      <sheetData sheetId="1593">
        <row r="14">
          <cell r="C14">
            <v>140</v>
          </cell>
        </row>
      </sheetData>
      <sheetData sheetId="1594">
        <row r="14">
          <cell r="C14">
            <v>140</v>
          </cell>
        </row>
      </sheetData>
      <sheetData sheetId="1595">
        <row r="14">
          <cell r="C14">
            <v>140</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140</v>
          </cell>
        </row>
      </sheetData>
      <sheetData sheetId="1602">
        <row r="14">
          <cell r="C14">
            <v>150051</v>
          </cell>
        </row>
      </sheetData>
      <sheetData sheetId="1603">
        <row r="14">
          <cell r="C14">
            <v>140</v>
          </cell>
        </row>
      </sheetData>
      <sheetData sheetId="1604">
        <row r="14">
          <cell r="C14">
            <v>140</v>
          </cell>
        </row>
      </sheetData>
      <sheetData sheetId="1605">
        <row r="14">
          <cell r="C14">
            <v>150051</v>
          </cell>
        </row>
      </sheetData>
      <sheetData sheetId="1606">
        <row r="14">
          <cell r="C14">
            <v>150051</v>
          </cell>
        </row>
      </sheetData>
      <sheetData sheetId="1607">
        <row r="14">
          <cell r="C14">
            <v>140</v>
          </cell>
        </row>
      </sheetData>
      <sheetData sheetId="1608">
        <row r="14">
          <cell r="C14">
            <v>140</v>
          </cell>
        </row>
      </sheetData>
      <sheetData sheetId="1609">
        <row r="14">
          <cell r="C14">
            <v>140</v>
          </cell>
        </row>
      </sheetData>
      <sheetData sheetId="1610">
        <row r="14">
          <cell r="C14">
            <v>140</v>
          </cell>
        </row>
      </sheetData>
      <sheetData sheetId="1611">
        <row r="14">
          <cell r="C14">
            <v>140</v>
          </cell>
        </row>
      </sheetData>
      <sheetData sheetId="1612">
        <row r="14">
          <cell r="C14">
            <v>150051</v>
          </cell>
        </row>
      </sheetData>
      <sheetData sheetId="1613">
        <row r="14">
          <cell r="C14">
            <v>150051</v>
          </cell>
        </row>
      </sheetData>
      <sheetData sheetId="1614">
        <row r="14">
          <cell r="C14">
            <v>140</v>
          </cell>
        </row>
      </sheetData>
      <sheetData sheetId="1615">
        <row r="14">
          <cell r="C14">
            <v>140</v>
          </cell>
        </row>
      </sheetData>
      <sheetData sheetId="1616">
        <row r="14">
          <cell r="C14">
            <v>140</v>
          </cell>
        </row>
      </sheetData>
      <sheetData sheetId="1617">
        <row r="14">
          <cell r="C14">
            <v>140</v>
          </cell>
        </row>
      </sheetData>
      <sheetData sheetId="1618">
        <row r="14">
          <cell r="C14">
            <v>140</v>
          </cell>
        </row>
      </sheetData>
      <sheetData sheetId="1619">
        <row r="14">
          <cell r="C14">
            <v>150051</v>
          </cell>
        </row>
      </sheetData>
      <sheetData sheetId="1620">
        <row r="14">
          <cell r="C14">
            <v>150051</v>
          </cell>
        </row>
      </sheetData>
      <sheetData sheetId="1621">
        <row r="14">
          <cell r="C14">
            <v>150051</v>
          </cell>
        </row>
      </sheetData>
      <sheetData sheetId="1622">
        <row r="14">
          <cell r="C14">
            <v>140</v>
          </cell>
        </row>
      </sheetData>
      <sheetData sheetId="1623">
        <row r="14">
          <cell r="C14">
            <v>140</v>
          </cell>
        </row>
      </sheetData>
      <sheetData sheetId="1624">
        <row r="14">
          <cell r="C14">
            <v>140</v>
          </cell>
        </row>
      </sheetData>
      <sheetData sheetId="1625">
        <row r="14">
          <cell r="C14">
            <v>140</v>
          </cell>
        </row>
      </sheetData>
      <sheetData sheetId="1626">
        <row r="14">
          <cell r="C14">
            <v>150051</v>
          </cell>
        </row>
      </sheetData>
      <sheetData sheetId="1627">
        <row r="14">
          <cell r="C14">
            <v>140</v>
          </cell>
        </row>
      </sheetData>
      <sheetData sheetId="1628">
        <row r="14">
          <cell r="C14">
            <v>150051</v>
          </cell>
        </row>
      </sheetData>
      <sheetData sheetId="1629">
        <row r="14">
          <cell r="C14">
            <v>150051</v>
          </cell>
        </row>
      </sheetData>
      <sheetData sheetId="1630">
        <row r="14">
          <cell r="C14">
            <v>150051</v>
          </cell>
        </row>
      </sheetData>
      <sheetData sheetId="1631">
        <row r="14">
          <cell r="C14">
            <v>150051</v>
          </cell>
        </row>
      </sheetData>
      <sheetData sheetId="1632">
        <row r="14">
          <cell r="C14">
            <v>150051</v>
          </cell>
        </row>
      </sheetData>
      <sheetData sheetId="1633">
        <row r="14">
          <cell r="C14">
            <v>140</v>
          </cell>
        </row>
      </sheetData>
      <sheetData sheetId="1634">
        <row r="14">
          <cell r="C14">
            <v>140</v>
          </cell>
        </row>
      </sheetData>
      <sheetData sheetId="1635">
        <row r="14">
          <cell r="C14">
            <v>150051</v>
          </cell>
        </row>
      </sheetData>
      <sheetData sheetId="1636">
        <row r="14">
          <cell r="C14">
            <v>150051</v>
          </cell>
        </row>
      </sheetData>
      <sheetData sheetId="1637">
        <row r="14">
          <cell r="C14">
            <v>150051</v>
          </cell>
        </row>
      </sheetData>
      <sheetData sheetId="1638">
        <row r="14">
          <cell r="C14">
            <v>140</v>
          </cell>
        </row>
      </sheetData>
      <sheetData sheetId="1639">
        <row r="14">
          <cell r="C14">
            <v>140</v>
          </cell>
        </row>
      </sheetData>
      <sheetData sheetId="1640">
        <row r="14">
          <cell r="C14">
            <v>140</v>
          </cell>
        </row>
      </sheetData>
      <sheetData sheetId="1641"/>
      <sheetData sheetId="1642"/>
      <sheetData sheetId="1643"/>
      <sheetData sheetId="1644" refreshError="1"/>
      <sheetData sheetId="1645"/>
      <sheetData sheetId="1646" refreshError="1"/>
      <sheetData sheetId="1647" refreshError="1"/>
      <sheetData sheetId="1648">
        <row r="14">
          <cell r="C14" t="str">
            <v>PCC M20</v>
          </cell>
        </row>
      </sheetData>
      <sheetData sheetId="1649" refreshError="1"/>
      <sheetData sheetId="1650" refreshError="1"/>
      <sheetData sheetId="1651" refreshError="1"/>
      <sheetData sheetId="1652" refreshError="1"/>
      <sheetData sheetId="1653">
        <row r="14">
          <cell r="C14">
            <v>140</v>
          </cell>
        </row>
      </sheetData>
      <sheetData sheetId="1654" refreshError="1"/>
      <sheetData sheetId="1655">
        <row r="14">
          <cell r="C14" t="str">
            <v>PCC M20</v>
          </cell>
        </row>
      </sheetData>
      <sheetData sheetId="1656">
        <row r="14">
          <cell r="C14">
            <v>140</v>
          </cell>
        </row>
      </sheetData>
      <sheetData sheetId="1657">
        <row r="14">
          <cell r="C14">
            <v>140</v>
          </cell>
        </row>
      </sheetData>
      <sheetData sheetId="1658">
        <row r="14">
          <cell r="C14">
            <v>140</v>
          </cell>
        </row>
      </sheetData>
      <sheetData sheetId="1659">
        <row r="14">
          <cell r="C14" t="str">
            <v>PCC M20</v>
          </cell>
        </row>
      </sheetData>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ow r="14">
          <cell r="C14">
            <v>140</v>
          </cell>
        </row>
      </sheetData>
      <sheetData sheetId="1669">
        <row r="14">
          <cell r="C14" t="str">
            <v>PCC M20</v>
          </cell>
        </row>
      </sheetData>
      <sheetData sheetId="1670">
        <row r="14">
          <cell r="C14">
            <v>140</v>
          </cell>
        </row>
      </sheetData>
      <sheetData sheetId="1671">
        <row r="14">
          <cell r="C14">
            <v>140</v>
          </cell>
        </row>
      </sheetData>
      <sheetData sheetId="1672">
        <row r="14">
          <cell r="C14">
            <v>140</v>
          </cell>
        </row>
      </sheetData>
      <sheetData sheetId="1673">
        <row r="14">
          <cell r="C14" t="str">
            <v>PCC M20</v>
          </cell>
        </row>
      </sheetData>
      <sheetData sheetId="1674">
        <row r="14">
          <cell r="C14">
            <v>140</v>
          </cell>
        </row>
      </sheetData>
      <sheetData sheetId="1675">
        <row r="14">
          <cell r="C14">
            <v>140</v>
          </cell>
        </row>
      </sheetData>
      <sheetData sheetId="1676">
        <row r="14">
          <cell r="C14" t="str">
            <v>PCC M20</v>
          </cell>
        </row>
      </sheetData>
      <sheetData sheetId="1677">
        <row r="14">
          <cell r="C14">
            <v>140</v>
          </cell>
        </row>
      </sheetData>
      <sheetData sheetId="1678">
        <row r="14">
          <cell r="C14">
            <v>140</v>
          </cell>
        </row>
      </sheetData>
      <sheetData sheetId="1679">
        <row r="14">
          <cell r="C14">
            <v>140</v>
          </cell>
        </row>
      </sheetData>
      <sheetData sheetId="1680">
        <row r="14">
          <cell r="C14" t="str">
            <v>PCC M20</v>
          </cell>
        </row>
      </sheetData>
      <sheetData sheetId="1681" refreshError="1"/>
      <sheetData sheetId="1682">
        <row r="14">
          <cell r="C14">
            <v>140</v>
          </cell>
        </row>
      </sheetData>
      <sheetData sheetId="1683">
        <row r="14">
          <cell r="C14">
            <v>140</v>
          </cell>
        </row>
      </sheetData>
      <sheetData sheetId="1684">
        <row r="14">
          <cell r="C14">
            <v>140</v>
          </cell>
        </row>
      </sheetData>
      <sheetData sheetId="1685">
        <row r="14">
          <cell r="C14">
            <v>150051</v>
          </cell>
        </row>
      </sheetData>
      <sheetData sheetId="1686">
        <row r="14">
          <cell r="C14">
            <v>140</v>
          </cell>
        </row>
      </sheetData>
      <sheetData sheetId="1687">
        <row r="14">
          <cell r="C14">
            <v>140</v>
          </cell>
        </row>
      </sheetData>
      <sheetData sheetId="1688">
        <row r="14">
          <cell r="C14">
            <v>140</v>
          </cell>
        </row>
      </sheetData>
      <sheetData sheetId="1689">
        <row r="14">
          <cell r="C14">
            <v>140</v>
          </cell>
        </row>
      </sheetData>
      <sheetData sheetId="1690">
        <row r="14">
          <cell r="C14">
            <v>140</v>
          </cell>
        </row>
      </sheetData>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140</v>
          </cell>
        </row>
      </sheetData>
      <sheetData sheetId="1697">
        <row r="14">
          <cell r="C14">
            <v>140</v>
          </cell>
        </row>
      </sheetData>
      <sheetData sheetId="1698">
        <row r="14">
          <cell r="C14">
            <v>140</v>
          </cell>
        </row>
      </sheetData>
      <sheetData sheetId="1699">
        <row r="14">
          <cell r="C14">
            <v>140</v>
          </cell>
        </row>
      </sheetData>
      <sheetData sheetId="1700">
        <row r="14">
          <cell r="C14">
            <v>140</v>
          </cell>
        </row>
      </sheetData>
      <sheetData sheetId="1701">
        <row r="14">
          <cell r="C14">
            <v>140</v>
          </cell>
        </row>
      </sheetData>
      <sheetData sheetId="1702">
        <row r="14">
          <cell r="C14">
            <v>140</v>
          </cell>
        </row>
      </sheetData>
      <sheetData sheetId="1703">
        <row r="14">
          <cell r="C14">
            <v>140</v>
          </cell>
        </row>
      </sheetData>
      <sheetData sheetId="1704">
        <row r="14">
          <cell r="C14">
            <v>140</v>
          </cell>
        </row>
      </sheetData>
      <sheetData sheetId="1705">
        <row r="14">
          <cell r="C14">
            <v>140</v>
          </cell>
        </row>
      </sheetData>
      <sheetData sheetId="1706">
        <row r="14">
          <cell r="C14">
            <v>140</v>
          </cell>
        </row>
      </sheetData>
      <sheetData sheetId="1707">
        <row r="14">
          <cell r="C14">
            <v>140</v>
          </cell>
        </row>
      </sheetData>
      <sheetData sheetId="1708">
        <row r="14">
          <cell r="C14">
            <v>140</v>
          </cell>
        </row>
      </sheetData>
      <sheetData sheetId="1709">
        <row r="14">
          <cell r="C14">
            <v>140</v>
          </cell>
        </row>
      </sheetData>
      <sheetData sheetId="1710">
        <row r="14">
          <cell r="C14">
            <v>140</v>
          </cell>
        </row>
      </sheetData>
      <sheetData sheetId="1711">
        <row r="14">
          <cell r="C14">
            <v>140</v>
          </cell>
        </row>
      </sheetData>
      <sheetData sheetId="1712">
        <row r="14">
          <cell r="C14">
            <v>140</v>
          </cell>
        </row>
      </sheetData>
      <sheetData sheetId="1713">
        <row r="14">
          <cell r="C14">
            <v>140</v>
          </cell>
        </row>
      </sheetData>
      <sheetData sheetId="1714">
        <row r="14">
          <cell r="C14">
            <v>140</v>
          </cell>
        </row>
      </sheetData>
      <sheetData sheetId="1715">
        <row r="14">
          <cell r="C14">
            <v>140</v>
          </cell>
        </row>
      </sheetData>
      <sheetData sheetId="1716">
        <row r="14">
          <cell r="C14">
            <v>140</v>
          </cell>
        </row>
      </sheetData>
      <sheetData sheetId="1717">
        <row r="14">
          <cell r="C14">
            <v>140</v>
          </cell>
        </row>
      </sheetData>
      <sheetData sheetId="1718">
        <row r="14">
          <cell r="C14">
            <v>140</v>
          </cell>
        </row>
      </sheetData>
      <sheetData sheetId="1719">
        <row r="14">
          <cell r="C14">
            <v>140</v>
          </cell>
        </row>
      </sheetData>
      <sheetData sheetId="1720">
        <row r="14">
          <cell r="C14">
            <v>140</v>
          </cell>
        </row>
      </sheetData>
      <sheetData sheetId="1721">
        <row r="14">
          <cell r="C14">
            <v>140</v>
          </cell>
        </row>
      </sheetData>
      <sheetData sheetId="1722">
        <row r="14">
          <cell r="C14">
            <v>140</v>
          </cell>
        </row>
      </sheetData>
      <sheetData sheetId="1723">
        <row r="14">
          <cell r="C14">
            <v>140</v>
          </cell>
        </row>
      </sheetData>
      <sheetData sheetId="1724">
        <row r="14">
          <cell r="C14">
            <v>140</v>
          </cell>
        </row>
      </sheetData>
      <sheetData sheetId="1725">
        <row r="14">
          <cell r="C14">
            <v>140</v>
          </cell>
        </row>
      </sheetData>
      <sheetData sheetId="1726">
        <row r="14">
          <cell r="C14">
            <v>140</v>
          </cell>
        </row>
      </sheetData>
      <sheetData sheetId="1727">
        <row r="14">
          <cell r="C14">
            <v>140</v>
          </cell>
        </row>
      </sheetData>
      <sheetData sheetId="1728">
        <row r="14">
          <cell r="C14">
            <v>140</v>
          </cell>
        </row>
      </sheetData>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ow r="14">
          <cell r="C14">
            <v>140</v>
          </cell>
        </row>
      </sheetData>
      <sheetData sheetId="1737">
        <row r="14">
          <cell r="C14">
            <v>140</v>
          </cell>
        </row>
      </sheetData>
      <sheetData sheetId="1738">
        <row r="14">
          <cell r="C14">
            <v>140</v>
          </cell>
        </row>
      </sheetData>
      <sheetData sheetId="1739">
        <row r="14">
          <cell r="C14">
            <v>140</v>
          </cell>
        </row>
      </sheetData>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sheetData sheetId="1784"/>
      <sheetData sheetId="1785"/>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sheetData sheetId="1795"/>
      <sheetData sheetId="1796" refreshError="1"/>
      <sheetData sheetId="1797" refreshError="1"/>
      <sheetData sheetId="1798"/>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ow r="14">
          <cell r="C14">
            <v>140</v>
          </cell>
        </row>
      </sheetData>
      <sheetData sheetId="1813">
        <row r="14">
          <cell r="C14">
            <v>140</v>
          </cell>
        </row>
      </sheetData>
      <sheetData sheetId="1814">
        <row r="14">
          <cell r="C14">
            <v>140</v>
          </cell>
        </row>
      </sheetData>
      <sheetData sheetId="1815">
        <row r="14">
          <cell r="C14">
            <v>140</v>
          </cell>
        </row>
      </sheetData>
      <sheetData sheetId="1816">
        <row r="14">
          <cell r="C14">
            <v>140</v>
          </cell>
        </row>
      </sheetData>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ow r="14">
          <cell r="C14">
            <v>140</v>
          </cell>
        </row>
      </sheetData>
      <sheetData sheetId="1843">
        <row r="14">
          <cell r="C14">
            <v>140</v>
          </cell>
        </row>
      </sheetData>
      <sheetData sheetId="1844" refreshError="1"/>
      <sheetData sheetId="1845">
        <row r="14">
          <cell r="C14">
            <v>140</v>
          </cell>
        </row>
      </sheetData>
      <sheetData sheetId="1846">
        <row r="14">
          <cell r="C14">
            <v>140</v>
          </cell>
        </row>
      </sheetData>
      <sheetData sheetId="1847">
        <row r="14">
          <cell r="C14">
            <v>140</v>
          </cell>
        </row>
      </sheetData>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ow r="14">
          <cell r="C14">
            <v>140</v>
          </cell>
        </row>
      </sheetData>
      <sheetData sheetId="1858" refreshError="1"/>
      <sheetData sheetId="1859" refreshError="1"/>
      <sheetData sheetId="1860" refreshError="1"/>
      <sheetData sheetId="1861" refreshError="1"/>
      <sheetData sheetId="1862">
        <row r="14">
          <cell r="C14">
            <v>140</v>
          </cell>
        </row>
      </sheetData>
      <sheetData sheetId="1863">
        <row r="14">
          <cell r="C14">
            <v>140</v>
          </cell>
        </row>
      </sheetData>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refreshError="1"/>
      <sheetData sheetId="1878" refreshError="1"/>
      <sheetData sheetId="1879" refreshError="1"/>
      <sheetData sheetId="1880"/>
      <sheetData sheetId="1881" refreshError="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sheetData sheetId="1891"/>
      <sheetData sheetId="1892"/>
      <sheetData sheetId="1893"/>
      <sheetData sheetId="1894" refreshError="1"/>
      <sheetData sheetId="1895">
        <row r="14">
          <cell r="C14">
            <v>140</v>
          </cell>
        </row>
      </sheetData>
      <sheetData sheetId="1896" refreshError="1"/>
      <sheetData sheetId="1897">
        <row r="14">
          <cell r="C14">
            <v>140</v>
          </cell>
        </row>
      </sheetData>
      <sheetData sheetId="1898"/>
      <sheetData sheetId="1899" refreshError="1"/>
      <sheetData sheetId="1900" refreshError="1"/>
      <sheetData sheetId="1901" refreshError="1"/>
      <sheetData sheetId="1902" refreshError="1"/>
      <sheetData sheetId="1903" refreshError="1"/>
      <sheetData sheetId="1904"/>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ow r="14">
          <cell r="C14">
            <v>140</v>
          </cell>
        </row>
      </sheetData>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sheetData sheetId="1979">
        <row r="14">
          <cell r="C14">
            <v>140</v>
          </cell>
        </row>
      </sheetData>
      <sheetData sheetId="1980">
        <row r="30">
          <cell r="G30">
            <v>710</v>
          </cell>
        </row>
      </sheetData>
      <sheetData sheetId="1981"/>
      <sheetData sheetId="1982"/>
      <sheetData sheetId="1983"/>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sheetData sheetId="2005"/>
      <sheetData sheetId="2006"/>
      <sheetData sheetId="2007"/>
      <sheetData sheetId="2008"/>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sheetData sheetId="2175">
        <row r="14">
          <cell r="C14">
            <v>140</v>
          </cell>
        </row>
      </sheetData>
      <sheetData sheetId="2176"/>
      <sheetData sheetId="2177"/>
      <sheetData sheetId="2178"/>
      <sheetData sheetId="2179"/>
      <sheetData sheetId="2180"/>
      <sheetData sheetId="2181"/>
      <sheetData sheetId="2182"/>
      <sheetData sheetId="2183"/>
      <sheetData sheetId="2184"/>
      <sheetData sheetId="2185"/>
      <sheetData sheetId="2186">
        <row r="14">
          <cell r="C14">
            <v>140</v>
          </cell>
        </row>
      </sheetData>
      <sheetData sheetId="2187"/>
      <sheetData sheetId="2188"/>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refreshError="1"/>
      <sheetData sheetId="2204" refreshError="1"/>
      <sheetData sheetId="2205" refreshError="1"/>
      <sheetData sheetId="2206" refreshError="1"/>
      <sheetData sheetId="2207" refreshError="1"/>
      <sheetData sheetId="2208" refreshError="1"/>
      <sheetData sheetId="2209"/>
      <sheetData sheetId="2210"/>
      <sheetData sheetId="2211">
        <row r="14">
          <cell r="C14">
            <v>140</v>
          </cell>
        </row>
      </sheetData>
      <sheetData sheetId="2212"/>
      <sheetData sheetId="2213"/>
      <sheetData sheetId="2214"/>
      <sheetData sheetId="2215">
        <row r="14">
          <cell r="C14">
            <v>140</v>
          </cell>
        </row>
      </sheetData>
      <sheetData sheetId="2216">
        <row r="14">
          <cell r="C14">
            <v>150051</v>
          </cell>
        </row>
      </sheetData>
      <sheetData sheetId="2217">
        <row r="14">
          <cell r="C14">
            <v>140</v>
          </cell>
        </row>
      </sheetData>
      <sheetData sheetId="2218">
        <row r="14">
          <cell r="C14">
            <v>150051</v>
          </cell>
        </row>
      </sheetData>
      <sheetData sheetId="2219"/>
      <sheetData sheetId="2220">
        <row r="14">
          <cell r="C14">
            <v>140</v>
          </cell>
        </row>
      </sheetData>
      <sheetData sheetId="2221"/>
      <sheetData sheetId="2222" refreshError="1"/>
      <sheetData sheetId="2223" refreshError="1"/>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150051</v>
          </cell>
        </row>
      </sheetData>
      <sheetData sheetId="2230"/>
      <sheetData sheetId="2231"/>
      <sheetData sheetId="2232"/>
      <sheetData sheetId="2233">
        <row r="14">
          <cell r="C14">
            <v>140</v>
          </cell>
        </row>
      </sheetData>
      <sheetData sheetId="2234">
        <row r="14">
          <cell r="C14">
            <v>140</v>
          </cell>
        </row>
      </sheetData>
      <sheetData sheetId="2235">
        <row r="14">
          <cell r="C14">
            <v>140</v>
          </cell>
        </row>
      </sheetData>
      <sheetData sheetId="2236">
        <row r="14">
          <cell r="C14">
            <v>140</v>
          </cell>
        </row>
      </sheetData>
      <sheetData sheetId="2237"/>
      <sheetData sheetId="2238">
        <row r="14">
          <cell r="C14">
            <v>140</v>
          </cell>
        </row>
      </sheetData>
      <sheetData sheetId="2239">
        <row r="14">
          <cell r="C14">
            <v>150051</v>
          </cell>
        </row>
      </sheetData>
      <sheetData sheetId="2240">
        <row r="14">
          <cell r="C14">
            <v>140</v>
          </cell>
        </row>
      </sheetData>
      <sheetData sheetId="2241">
        <row r="14">
          <cell r="C14">
            <v>140</v>
          </cell>
        </row>
      </sheetData>
      <sheetData sheetId="2242">
        <row r="14">
          <cell r="C14">
            <v>140</v>
          </cell>
        </row>
      </sheetData>
      <sheetData sheetId="2243">
        <row r="14">
          <cell r="C14">
            <v>140</v>
          </cell>
        </row>
      </sheetData>
      <sheetData sheetId="2244"/>
      <sheetData sheetId="2245">
        <row r="14">
          <cell r="C14">
            <v>140</v>
          </cell>
        </row>
      </sheetData>
      <sheetData sheetId="2246">
        <row r="14">
          <cell r="C14">
            <v>140</v>
          </cell>
        </row>
      </sheetData>
      <sheetData sheetId="2247"/>
      <sheetData sheetId="2248">
        <row r="14">
          <cell r="C14">
            <v>140</v>
          </cell>
        </row>
      </sheetData>
      <sheetData sheetId="2249">
        <row r="14">
          <cell r="C14">
            <v>140</v>
          </cell>
        </row>
      </sheetData>
      <sheetData sheetId="2250"/>
      <sheetData sheetId="2251"/>
      <sheetData sheetId="2252"/>
      <sheetData sheetId="2253">
        <row r="14">
          <cell r="C14">
            <v>140</v>
          </cell>
        </row>
      </sheetData>
      <sheetData sheetId="2254"/>
      <sheetData sheetId="2255"/>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sheetData sheetId="2332"/>
      <sheetData sheetId="2333"/>
      <sheetData sheetId="2334"/>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Evaluate"/>
      <sheetName val="SAP架設-2005.12.31"/>
      <sheetName val="일위대가"/>
      <sheetName val="WTP"/>
      <sheetName val="structurewise"/>
      <sheetName val="balance Work"/>
      <sheetName val="S-Curve (2)"/>
      <sheetName val="공사비집계"/>
      <sheetName val="LOCAL RATES"/>
      <sheetName val="SAP架設-2005_12_31"/>
      <sheetName val="Material "/>
      <sheetName val="월별"/>
      <sheetName val="BOQ"/>
      <sheetName val="ICICI"/>
      <sheetName val="HDFC"/>
      <sheetName val="21-Rate Analysis-1"/>
      <sheetName val="SOR"/>
      <sheetName val="final abstract"/>
      <sheetName val="90101"/>
      <sheetName val="C &amp; G RHS"/>
      <sheetName val="data"/>
      <sheetName val="Final Basic rate"/>
      <sheetName val="Labour"/>
      <sheetName val="Analysis"/>
      <sheetName val="Process"/>
      <sheetName val="Steel-Circular"/>
      <sheetName val="Materials Cost"/>
      <sheetName val="REL"/>
      <sheetName val="Back"/>
      <sheetName val="GC-15"/>
      <sheetName val="balance_Work"/>
      <sheetName val="A"/>
      <sheetName val="Materials Cost(PCC)"/>
      <sheetName val="Coalmine"/>
      <sheetName val="SAP架設-2005_12_311"/>
      <sheetName val="C_&amp;_G_RHS"/>
      <sheetName val="Materials_Cost(PCC)"/>
      <sheetName val="LOCAL_RATES"/>
      <sheetName val="S-Curve_(2)"/>
      <sheetName val="final_abstract"/>
      <sheetName val="Material_"/>
      <sheetName val="Basicrates"/>
      <sheetName val="balance_Work1"/>
      <sheetName val="21-Rate_Analysis-1"/>
      <sheetName val="Final_Basic_rate"/>
      <sheetName val="Materials_Cost"/>
      <sheetName val="Mix Design"/>
      <sheetName val="doq-1 DOQ Culvert"/>
      <sheetName val="Man"/>
      <sheetName val="Chiet tinh dz35"/>
      <sheetName val=""/>
      <sheetName val="pile Fabrication"/>
      <sheetName val="Closing"/>
      <sheetName val="Risk Te. Co."/>
      <sheetName val="Informa."/>
      <sheetName val="Material"/>
      <sheetName val="Improvements"/>
      <sheetName val="Rate Analysis"/>
      <sheetName val="Bank Guarantee"/>
      <sheetName val="SAP架設-2005_12_312"/>
      <sheetName val="LOCAL_RATES1"/>
      <sheetName val="S-Curve_(2)1"/>
      <sheetName val="Material_1"/>
      <sheetName val="final_abstract1"/>
      <sheetName val="C_&amp;_G_RHS1"/>
      <sheetName val="Materials_Cost(PCC)1"/>
      <sheetName val="Chiet_tinh_dz35"/>
      <sheetName val="pile_Fabrication"/>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01"/>
      <sheetName val="02"/>
      <sheetName val="03"/>
      <sheetName val="04"/>
      <sheetName val="DETAILED  BOQ"/>
      <sheetName val="foundation(V)"/>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det_est"/>
      <sheetName val="05"/>
      <sheetName val="PRELIM5"/>
      <sheetName val="FitOutConfCentre"/>
      <sheetName val="Materials "/>
      <sheetName val="MAchinery(R1)"/>
      <sheetName val="Risk_Te__Co_"/>
      <sheetName val="Informa_"/>
      <sheetName val="0"/>
      <sheetName val="CUM-Mar07"/>
      <sheetName val="CRM"/>
      <sheetName val="A3"/>
      <sheetName val="BUD 07-08"/>
      <sheetName val="HIDE"/>
      <sheetName val="XL"/>
      <sheetName val="Database"/>
      <sheetName val="SCHEDULE"/>
      <sheetName val="schedule nos"/>
      <sheetName val="01.11.2004"/>
      <sheetName val="MAINBS1"/>
      <sheetName val="UNP-NCW "/>
      <sheetName val="MAIN"/>
      <sheetName val="9.Major Bridge"/>
      <sheetName val="8. ROB"/>
      <sheetName val="10.Minor Structure"/>
      <sheetName val="7. FLYOVER"/>
      <sheetName val="ABSTRACT"/>
      <sheetName val="2. Earthwork"/>
      <sheetName val="Debit_RMC"/>
      <sheetName val="FORM-W3"/>
      <sheetName val="Machinery"/>
      <sheetName val="Supply_RMC"/>
      <sheetName val="02.10.06"/>
      <sheetName val="220Kv (2)"/>
      <sheetName val="Anggaran"/>
      <sheetName val="P-Ins &amp; Bonds"/>
      <sheetName val="eb"/>
      <sheetName val="ult"/>
      <sheetName val="fp"/>
      <sheetName val="USB 1"/>
      <sheetName val="horizontal"/>
      <sheetName val="section"/>
      <sheetName val="cul-invSUBMITTED"/>
      <sheetName val="PlazaElec"/>
      <sheetName val="A.O.R."/>
      <sheetName val="Data Validation"/>
      <sheetName val="C5TRAFFIC"/>
      <sheetName val="C8"/>
      <sheetName val="ENCL9"/>
      <sheetName val="S1BOQ"/>
      <sheetName val="Qty SR"/>
      <sheetName val="r"/>
      <sheetName val="07"/>
      <sheetName val=" AnalysisPCC"/>
      <sheetName val="Analysis-NH-Culverts"/>
      <sheetName val="Voucher"/>
      <sheetName val="Fee Rate Summary"/>
      <sheetName val="發包單價差-車站組鋼筋"/>
      <sheetName val="Ave.wtd.rates"/>
      <sheetName val="MN T.B."/>
      <sheetName val="Progressin Next mon-AP-17"/>
      <sheetName val="GWC"/>
      <sheetName val="NWC"/>
      <sheetName val="Assum"/>
      <sheetName val="F4-F7"/>
      <sheetName val="SPT vs PHI"/>
      <sheetName val="Input Data"/>
      <sheetName val="Input Data R"/>
      <sheetName val="Input Data F"/>
      <sheetName val="upa"/>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PLAN_FEB97"/>
      <sheetName val="RIP1"/>
      <sheetName val="CIT(1)"/>
      <sheetName val="List"/>
      <sheetName val="PMS"/>
      <sheetName val="Jobwise"/>
      <sheetName val="Data 1"/>
      <sheetName val="FT-05-02IsoBOM"/>
      <sheetName val="calcul"/>
      <sheetName val="Assmpns"/>
      <sheetName val="BLK2"/>
      <sheetName val="BLK3"/>
      <sheetName val="E &amp; R"/>
      <sheetName val="INPUT SHEET"/>
      <sheetName val="radar"/>
      <sheetName val="UG"/>
      <sheetName val="Diesel Analysis"/>
      <sheetName val="ANAL"/>
      <sheetName val="Elect."/>
      <sheetName val="BOQ Distribution"/>
      <sheetName val="Code"/>
      <sheetName val="SC revtrgt"/>
      <sheetName val="11-hsd"/>
      <sheetName val="13-septic"/>
      <sheetName val="7-ug"/>
      <sheetName val="2-utility"/>
      <sheetName val="18-misc"/>
      <sheetName val="5-pipe"/>
      <sheetName val="Rate_Analysis"/>
      <sheetName val="Cost of O &amp; O"/>
      <sheetName val="Analysis-NH-Roads"/>
      <sheetName val="Analysis-Drains &amp; Misc"/>
      <sheetName val="Lead Statement (PCC)"/>
      <sheetName val="Analysis-NH-Traf &amp; Trans"/>
      <sheetName val="STRS"/>
      <sheetName val="Dropdown"/>
      <sheetName val="RA Civil"/>
      <sheetName val="mlead"/>
      <sheetName val="abs road"/>
      <sheetName val="Abs_CD_2"/>
      <sheetName val="coverpage"/>
      <sheetName val="RMR"/>
      <sheetName val="road est"/>
      <sheetName val="Road data"/>
      <sheetName val="ECV"/>
      <sheetName val="bASICDATA"/>
      <sheetName val="NLD - Assum"/>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집계표(OPTION)"/>
      <sheetName val="footing"/>
      <sheetName val="SS MH"/>
      <sheetName val="budget"/>
      <sheetName val="form26"/>
      <sheetName val="Design(600)"/>
      <sheetName val="Rocker"/>
      <sheetName val="33628-Rev. A"/>
      <sheetName val="concrete"/>
      <sheetName val="gen ledger data"/>
      <sheetName val="Cash2"/>
      <sheetName val="Basic"/>
      <sheetName val="FORM-16"/>
      <sheetName val="General input"/>
      <sheetName val="Design sheet"/>
      <sheetName val="Cul_detail"/>
      <sheetName val="RA-markate"/>
      <sheetName val="Inputs"/>
      <sheetName val="TS-TC"/>
      <sheetName val="footing for SP"/>
      <sheetName val="Non debit-RMC"/>
      <sheetName val="Labour &amp; Plant"/>
      <sheetName val="Intro"/>
      <sheetName val="RATE COMPILATION"/>
      <sheetName val="CPIPE"/>
      <sheetName val="RES-PLANNING"/>
      <sheetName val="Macro1"/>
      <sheetName val="SCH 10"/>
      <sheetName val="balance_Work2"/>
      <sheetName val="LOCAL_RATES2"/>
      <sheetName val="SAP架設-2005_12_313"/>
      <sheetName val="S-Curve_(2)2"/>
      <sheetName val="Material_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Index"/>
      <sheetName val=" "/>
      <sheetName val="Plant &amp;  Machinery"/>
      <sheetName val="leads"/>
      <sheetName val="doq 1"/>
      <sheetName val="doq 9"/>
      <sheetName val="Measurment"/>
      <sheetName val="Charge"/>
      <sheetName val="Structure du projet"/>
      <sheetName val="Debit_Pump"/>
      <sheetName val="Details_Transit"/>
      <sheetName val="12. Ins &amp; Bonds"/>
      <sheetName val="DATA-DEP.(13-17)"/>
      <sheetName val="DATA-KBPL(17-25)"/>
      <sheetName val="DATA-GCC(25-34.7)"/>
      <sheetName val="St.-Con(0-17)"/>
      <sheetName val="St.-Con.(17-34)"/>
      <sheetName val="EqpPerfJun08"/>
      <sheetName val="doq"/>
      <sheetName val="basdat"/>
      <sheetName val="Set"/>
      <sheetName val="purpose&amp;input"/>
      <sheetName val="ESOP ECAL TABLES"/>
      <sheetName val="precast RC element"/>
      <sheetName val="Timesheet"/>
      <sheetName val="ar"/>
      <sheetName val="Core Data"/>
      <sheetName val="GLEVEL RHS"/>
      <sheetName val="산근"/>
      <sheetName val="대비표"/>
      <sheetName val="General Analysis"/>
      <sheetName val="SCURVE"/>
      <sheetName val="TBEAM"/>
      <sheetName val="except wiring"/>
      <sheetName val="Appendix A"/>
      <sheetName val="JCR TOP"/>
      <sheetName val="SUPPORT1"/>
      <sheetName val="strand"/>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Doha Farm"/>
      <sheetName val="Abt Foundation "/>
      <sheetName val="pier Foundation"/>
      <sheetName val="EOL"/>
      <sheetName val="other"/>
      <sheetName val="#REF!"/>
      <sheetName val="starter"/>
      <sheetName val="ANNEXURE-A"/>
      <sheetName val="factor "/>
      <sheetName val="Names&amp;Cases"/>
      <sheetName val="LTG-STG"/>
      <sheetName val="Highway-I"/>
      <sheetName val="Structure-I"/>
      <sheetName val="QC-I"/>
      <sheetName val="Survey-I"/>
      <sheetName val="Sub con List"/>
      <sheetName val="KM wise Quantity"/>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MM2"/>
      <sheetName val="ST-O"/>
      <sheetName val="CG -St"/>
      <sheetName val="Section_by_layers_old"/>
      <sheetName val="LL ABUT"/>
      <sheetName val="ADMIN SHEET"/>
      <sheetName val="Load Calculation"/>
      <sheetName val="갑지"/>
      <sheetName val="Register"/>
      <sheetName val="Cal(6.3.2) GSB-T"/>
      <sheetName val="Cal(6.3.1) GSB-1(Jn.) DDA"/>
      <sheetName val="Cal(6.2.2) (b)EMB-T"/>
      <sheetName val="Cal(6.3.3) WMM-T"/>
      <sheetName val="Cal(6.2.4) SG-T"/>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10-Crop Age"/>
      <sheetName val="MASTER_RATE ANALYSIS"/>
      <sheetName val="Cashflows"/>
      <sheetName val="yENİCE"/>
      <sheetName val="well"/>
      <sheetName val="Aggragate"/>
      <sheetName val="ANN -V"/>
      <sheetName val="STR"/>
      <sheetName val="doq-10"/>
      <sheetName val="STAFFSCHED "/>
      <sheetName val="Sheet4"/>
      <sheetName val="ORDER BOOKING"/>
      <sheetName val="Entry"/>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Config"/>
      <sheetName val="Tower Schedule"/>
      <sheetName val="CLAY"/>
      <sheetName val="BUD-8306"/>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Cost_of_O_&amp;_O"/>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1St certified RA bill"/>
      <sheetName val="Comparables"/>
      <sheetName val="ADMIN_SHEET"/>
      <sheetName val="10-Crop_Age"/>
      <sheetName val="SKMD__32"/>
      <sheetName val="DIR_USED_ITEMS"/>
      <sheetName val="12_8_I_(M-40)"/>
      <sheetName val="Transfer"/>
      <sheetName val="Sheet1 (2)"/>
      <sheetName val="Roadlist"/>
      <sheetName val="GSS_PSS_FEEDER"/>
      <sheetName val="BOQ (2)"/>
      <sheetName val="DSLP"/>
      <sheetName val="Field Values"/>
      <sheetName val="Desgn(zone I)"/>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rRajWMM"/>
      <sheetName val="Debit_Transit"/>
      <sheetName val="master"/>
      <sheetName val="RMC_Debit_Panjar_MB"/>
      <sheetName val="RMC_Debit"/>
      <sheetName val="2.2"/>
      <sheetName val="Details_RMC"/>
      <sheetName val="BATCHING PLANT PRO"/>
      <sheetName val="B2.MB_Deck"/>
      <sheetName val="S4"/>
      <sheetName val="CERT"/>
      <sheetName val="ETC Plant Cost"/>
      <sheetName val="beam-reinft-IIInd floor"/>
      <sheetName val="Design"/>
      <sheetName val="dlvoid"/>
      <sheetName val="scatch"/>
      <sheetName val="Labor abs-NMR"/>
      <sheetName val="maing1"/>
      <sheetName val="Load_Calculation"/>
      <sheetName val="Structure_du_projet1"/>
      <sheetName val="factor_"/>
      <sheetName val="SC_Cost_FEB_03"/>
      <sheetName val="Cal(6_3_2)_GSB-T"/>
      <sheetName val="Cal(6_3_1)_GSB-1(Jn_)_DDA"/>
      <sheetName val="Cal(6_2_2)_(b)EMB-T"/>
      <sheetName val="Cal(6_3_3)_WMM-T"/>
      <sheetName val="Cal(6_2_4)_SG-T"/>
      <sheetName val="Tower_Schedule"/>
      <sheetName val="MASTER_RATE_ANALYSIS"/>
      <sheetName val="ETC_Plant_Cost"/>
      <sheetName val="beam-reinft-IIInd_floor"/>
      <sheetName val="SAP架設-2005_12_318"/>
      <sheetName val="balance_Work7"/>
      <sheetName val="LOCAL_RATES7"/>
      <sheetName val="S-Curve_(2)7"/>
      <sheetName val="Final_Basic_rate6"/>
      <sheetName val="Materials_Cost6"/>
      <sheetName val="C_&amp;_G_RHS7"/>
      <sheetName val="Material_7"/>
      <sheetName val="21-Rate_Analysis-16"/>
      <sheetName val="final_abstract7"/>
      <sheetName val="Materials_Cost(PCC)7"/>
      <sheetName val="Chiet_tinh_dz356"/>
      <sheetName val="pile_Fabrication6"/>
      <sheetName val="Risk_Te__Co_5"/>
      <sheetName val="Informa_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Mix_Design4"/>
      <sheetName val="doq-1_DOQ_Culvert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Rate_Analysis5"/>
      <sheetName val="BUD_07-084"/>
      <sheetName val="schedule_nos4"/>
      <sheetName val="Materials_4"/>
      <sheetName val="01_11_20044"/>
      <sheetName val="UNP-NCW_4"/>
      <sheetName val="9_Major_Bridge4"/>
      <sheetName val="8__ROB4"/>
      <sheetName val="10_Minor_Structure4"/>
      <sheetName val="7__FLYOVER4"/>
      <sheetName val="2__Earthwork4"/>
      <sheetName val="02_10_064"/>
      <sheetName val="P-Ins_&amp;_Bonds4"/>
      <sheetName val="USB_14"/>
      <sheetName val="220Kv_(2)4"/>
      <sheetName val="DETAILED__BOQ5"/>
      <sheetName val="SPT_vs_PHI4"/>
      <sheetName val="MN_T_B_4"/>
      <sheetName val="Wind_Speed_II4"/>
      <sheetName val="Duopitch_Roof4"/>
      <sheetName val="Free-Standing_Wall4"/>
      <sheetName val="Vertical_Walls4"/>
      <sheetName val="Flat_Roof4"/>
      <sheetName val="Factor_Sb4"/>
      <sheetName val="Size_Effect_Factor4"/>
      <sheetName val="Direction_factor4"/>
      <sheetName val="Wind_Speed_I4"/>
      <sheetName val="A_O_R_4"/>
      <sheetName val="Ave_wtd_rates4"/>
      <sheetName val="Data_Validation4"/>
      <sheetName val="Progressin_Next_mon-AP-174"/>
      <sheetName val="Input_Data4"/>
      <sheetName val="Input_Data_R4"/>
      <sheetName val="Input_Data_F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Data_14"/>
      <sheetName val="SS_MH4"/>
      <sheetName val="Bus_Ways4"/>
      <sheetName val="Major_Br__Statement4"/>
      <sheetName val="Site_clearance4"/>
      <sheetName val="4_Annex_1_Basic_rate4"/>
      <sheetName val="BOQ_Distribution4"/>
      <sheetName val="33628-Rev__A4"/>
      <sheetName val="gen_ledger_data4"/>
      <sheetName val="General_input4"/>
      <sheetName val="Design_sheet4"/>
      <sheetName val="footing_for_SP4"/>
      <sheetName val="ESOP_ECAL_TABLES4"/>
      <sheetName val="Fee_Rate_Summary4"/>
      <sheetName val="precast_RC_element4"/>
      <sheetName val="Labour_&amp;_Plant4"/>
      <sheetName val="Core_Data4"/>
      <sheetName val="GLEVEL_RHS4"/>
      <sheetName val="General_Analysis4"/>
      <sheetName val="RA_Civil4"/>
      <sheetName val="E_&amp;_R4"/>
      <sheetName val="except_wiring4"/>
      <sheetName val="Appendix_A4"/>
      <sheetName val="JCR_TOP4"/>
      <sheetName val="Analysis-Drains_&amp;_Misc4"/>
      <sheetName val="Lead_Statement_(PCC)4"/>
      <sheetName val="Analysis-NH-Traf_&amp;_Trans4"/>
      <sheetName val="abs_road4"/>
      <sheetName val="road_est4"/>
      <sheetName val="Road_data4"/>
      <sheetName val="INPUT_SHEET4"/>
      <sheetName val="12__Ins_&amp;_Bonds4"/>
      <sheetName val="Non_debit-RMC4"/>
      <sheetName val="RATE_COMPILATION4"/>
      <sheetName val="DATA-DEP_(13-17)4"/>
      <sheetName val="DATA-GCC(25-34_7)4"/>
      <sheetName val="St_-Con(0-17)4"/>
      <sheetName val="St_-Con_(17-34)4"/>
      <sheetName val="Elect_2"/>
      <sheetName val="Plant_&amp;__Machinery2"/>
      <sheetName val="POCOS_제출및납품일정2"/>
      <sheetName val="Pile_cap2"/>
      <sheetName val="PIPING_LINE_LIST2"/>
      <sheetName val="Doha_Farm1"/>
      <sheetName val="Cost_of_O_&amp;_O1"/>
      <sheetName val="Rollup_Summary1"/>
      <sheetName val="Sheet3_(2)1"/>
      <sheetName val="Diesel_Analysis1"/>
      <sheetName val="SC_revtrgt1"/>
      <sheetName val="NLD_-_Assum1"/>
      <sheetName val="Sub_con_List1"/>
      <sheetName val="KM_wise_Quantity1"/>
      <sheetName val="SCH_101"/>
      <sheetName val="doq_11"/>
      <sheetName val="doq_91"/>
      <sheetName val="Load_Calculation1"/>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type-Civil"/>
      <sheetName val="Pro Pavement"/>
      <sheetName val="Rates_PVC"/>
      <sheetName val="SALIENT"/>
      <sheetName val="Pro_Pavement"/>
      <sheetName val="FRL-OGL"/>
      <sheetName val="Design basis-C"/>
      <sheetName val="Day work"/>
      <sheetName val="Cal(6_3_2)_GSB-T1"/>
      <sheetName val="Cal(6_3_1)_GSB-1(Jn_)_DDA1"/>
      <sheetName val="Cal(6_2_2)_(b)EMB-T1"/>
      <sheetName val="Cal(6_3_3)_WMM-T1"/>
      <sheetName val="Cal(6_2_4)_SG-T1"/>
      <sheetName val="SC_Cost_FEB_031"/>
      <sheetName val="factor_1"/>
      <sheetName val="_1"/>
      <sheetName val="10-Crop_Age1"/>
      <sheetName val="CG_-St1"/>
      <sheetName val="LL_ABUT1"/>
      <sheetName val="ADMIN_SHEET1"/>
      <sheetName val="MASTER_RATE_ANALYSIS1"/>
      <sheetName val="DMS_Configurator"/>
      <sheetName val="Project Budget Worksheet"/>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PlazaConstr"/>
      <sheetName val="PROG_DATA"/>
      <sheetName val="Structure_du_projet2"/>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Tower_Schedule1"/>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PACK (B)"/>
      <sheetName val="Cal"/>
      <sheetName val="288-1"/>
      <sheetName val="Dayworks Bill"/>
      <sheetName val="Bills of Quantities"/>
      <sheetName val="Vcap1500"/>
      <sheetName val="Qty Report"/>
      <sheetName val="Z"/>
      <sheetName val="공문"/>
      <sheetName val="aoc-1"/>
      <sheetName val="aoc-10"/>
      <sheetName val="aoc-11"/>
      <sheetName val="aoc-2"/>
      <sheetName val="aoc-3"/>
      <sheetName val="aoc-4"/>
      <sheetName val="aoc-7"/>
      <sheetName val="aoc-8"/>
      <sheetName val="aoc-9"/>
      <sheetName val="Sheet6"/>
      <sheetName val="banilad"/>
      <sheetName val="Mactan"/>
      <sheetName val="Mandaue"/>
      <sheetName val="BASIC RATES"/>
      <sheetName val="Date"/>
      <sheetName val="전기"/>
      <sheetName val="6공구(당초)"/>
      <sheetName val="Progress"/>
      <sheetName val="no."/>
      <sheetName val="CROSS-SECTION"/>
      <sheetName val="QTY-CRUST-MCW"/>
      <sheetName val="QTY-CRUST-SR"/>
      <sheetName val="Back_Cal_for OMC"/>
      <sheetName val="LoadCapa"/>
      <sheetName val="AmbPtrlCrn"/>
      <sheetName val="MaintOH"/>
      <sheetName val="TollOH"/>
      <sheetName val="estimate"/>
      <sheetName val="MATERIAL COST"/>
      <sheetName val="C-data"/>
      <sheetName val="Lead statement"/>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IMCWSRLevels"/>
      <sheetName val="PAVEMENT MN"/>
      <sheetName val="SP Break Up"/>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ORDER_BOOKING"/>
      <sheetName val="Abs_PMRL"/>
      <sheetName val="Abstract_of_cost"/>
      <sheetName val="IO_List"/>
      <sheetName val="TBAL9697_-group_wise__sdpl"/>
      <sheetName val="CONSTRUCTION_COMPONENT"/>
      <sheetName val="Labor_abs-NMR"/>
      <sheetName val="1St_certified_RA_bill"/>
      <sheetName val="BOQ_(2)"/>
      <sheetName val="Qty_Report"/>
      <sheetName val="Dayworks_Bill"/>
      <sheetName val="Bills_of_Quantities"/>
      <sheetName val="Back_Cal_for_OMC"/>
      <sheetName val="BASIC_RATES"/>
      <sheetName val="Gen Info"/>
      <sheetName val="자바라1"/>
      <sheetName val="EDWise"/>
      <sheetName val="HB CEC schd 6.2"/>
      <sheetName val="Code03"/>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Cont.Wt."/>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doq4 "/>
      <sheetName val="Desdat"/>
      <sheetName val="Chpt 1-4 &amp; 13"/>
      <sheetName val="Mes"/>
      <sheetName val="RA"/>
      <sheetName val="Slab Drain Abs."/>
      <sheetName val="VARIABLE"/>
      <sheetName val="v"/>
      <sheetName val="COST"/>
      <sheetName val="ENCL10-C"/>
      <sheetName val="ENCL12-C"/>
      <sheetName val="LD"/>
      <sheetName val="R.A."/>
      <sheetName val="(Do not delete)"/>
      <sheetName val="Vendor Name"/>
      <sheetName val="Monthly Turnover (Final)"/>
      <sheetName val="Monthly Programme"/>
      <sheetName val="Sch-3"/>
      <sheetName val="Abstruct total"/>
      <sheetName val="Costing-blk-B"/>
      <sheetName val="HP(9.200)"/>
      <sheetName val="Equipment Master"/>
      <sheetName val="Monthly_Turnover_(Final)"/>
      <sheetName val="Monthly_Programme"/>
      <sheetName val="Abstruct_total"/>
      <sheetName val="HP(9_200)"/>
      <sheetName val="Equipment_Master"/>
      <sheetName val="HW-MEASURMENT"/>
      <sheetName val="Sweeper Machine"/>
      <sheetName val="Definitions"/>
      <sheetName val="train cash"/>
      <sheetName val="accom cash"/>
      <sheetName val="M-Book for Conc"/>
      <sheetName val="M-Book for FW"/>
      <sheetName val="1 row C.D."/>
      <sheetName val="Machinary_Road Work"/>
      <sheetName val="Batching&amp;Pil POL"/>
      <sheetName val="Pil"/>
      <sheetName val="Steel Piling_POL"/>
      <sheetName val="Backup PRW - VIIA"/>
      <sheetName val="Resource"/>
      <sheetName val="Not found as per ground reality"/>
      <sheetName val="Longitudinal"/>
      <sheetName val="Steel Structure"/>
      <sheetName val="Bill-12"/>
      <sheetName val="Summary_Local"/>
      <sheetName val="Overheads"/>
      <sheetName val="TABLES"/>
      <sheetName val="Project_Budget_Worksheet"/>
      <sheetName val="no_"/>
      <sheetName val="BOQ_DIS"/>
      <sheetName val="All_Equipments"/>
      <sheetName val="PQC Design"/>
      <sheetName val="pqc check"/>
      <sheetName val="AOR"/>
      <sheetName val="BOXCELL"/>
      <sheetName val="BOXCULVERT"/>
      <sheetName val="FORM5"/>
      <sheetName val="Habitation"/>
      <sheetName val="Rate"/>
      <sheetName val="RET "/>
      <sheetName val="CBL01"/>
      <sheetName val="retaining wall calculatn sheet"/>
      <sheetName val="detail'02"/>
      <sheetName val="Z1_DATA"/>
      <sheetName val="MHNO_LEV"/>
      <sheetName val="zone-2"/>
      <sheetName val="Makro1"/>
      <sheetName val="공장별판관비배부"/>
      <sheetName val="PCC"/>
      <sheetName val="Lead"/>
      <sheetName val="SAP架設-2005_12_3111"/>
      <sheetName val="balance_Work10"/>
      <sheetName val="S-Curve_(2)10"/>
      <sheetName val="LOCAL_RATES10"/>
      <sheetName val="Material_10"/>
      <sheetName val="21-Rate_Analysis-19"/>
      <sheetName val="final_abstract10"/>
      <sheetName val="C_&amp;_G_RHS10"/>
      <sheetName val="Final_Basic_rate9"/>
      <sheetName val="Materials_Cost9"/>
      <sheetName val="Materials_Cost(PCC)10"/>
      <sheetName val="Chiet_tinh_dz359"/>
      <sheetName val="pile_Fabrication9"/>
      <sheetName val="Risk_Te__Co_8"/>
      <sheetName val="Informa_8"/>
      <sheetName val="Mix_Design7"/>
      <sheetName val="doq-1_DOQ_Culvert7"/>
      <sheetName val="Rate_Analysis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UNP-NCW_7"/>
      <sheetName val="9_Major_Bridge7"/>
      <sheetName val="8__ROB7"/>
      <sheetName val="10_Minor_Structure7"/>
      <sheetName val="7__FLYOVER7"/>
      <sheetName val="2__Earthwork7"/>
      <sheetName val="Cost_of_O_&amp;_O4"/>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HSD_LUB_7"/>
      <sheetName val="schedule_nos7"/>
      <sheetName val="input_micro8"/>
      <sheetName val="02_10_067"/>
      <sheetName val="P-Ins_&amp;_Bonds7"/>
      <sheetName val="DETAILED__BOQ8"/>
      <sheetName val="BUD_07-087"/>
      <sheetName val="Materials_7"/>
      <sheetName val="01_11_20047"/>
      <sheetName val="USB_17"/>
      <sheetName val="220Kv_(2)7"/>
      <sheetName val="Input_Data7"/>
      <sheetName val="Input_Data_R7"/>
      <sheetName val="Input_Data_F7"/>
      <sheetName val="A_O_R_7"/>
      <sheetName val="Ave_wtd_rates7"/>
      <sheetName val="Data_Validation7"/>
      <sheetName val="MN_T_B_7"/>
      <sheetName val="Progressin_Next_mon-AP-177"/>
      <sheetName val="SPT_vs_PHI7"/>
      <sheetName val="Wind_Speed_II7"/>
      <sheetName val="Duopitch_Roof7"/>
      <sheetName val="Free-Standing_Wall7"/>
      <sheetName val="Vertical_Walls7"/>
      <sheetName val="Flat_Roof7"/>
      <sheetName val="Factor_Sb7"/>
      <sheetName val="Size_Effect_Factor7"/>
      <sheetName val="Direction_factor7"/>
      <sheetName val="Wind_Speed_I7"/>
      <sheetName val="BOQ_Distribution7"/>
      <sheetName val="Fee_Rate_Summary7"/>
      <sheetName val="Non_debit-RMC7"/>
      <sheetName val="Labour_&amp;_Plant7"/>
      <sheetName val="RATE_COMPILATION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Data_17"/>
      <sheetName val="SS_MH7"/>
      <sheetName val="_AnalysisPCC7"/>
      <sheetName val="Analysis-Drains_&amp;_Misc7"/>
      <sheetName val="Lead_Statement_(PCC)7"/>
      <sheetName val="Analysis-NH-Traf_&amp;_Trans7"/>
      <sheetName val="Plant_&amp;__Machinery5"/>
      <sheetName val="E_&amp;_R7"/>
      <sheetName val="Qty_SR7"/>
      <sheetName val="INPUT_SHEET7"/>
      <sheetName val="Diesel_Analysis4"/>
      <sheetName val="Elect_5"/>
      <sheetName val="Bus_Ways7"/>
      <sheetName val="Major_Br__Statement7"/>
      <sheetName val="Site_clearance7"/>
      <sheetName val="4_Annex_1_Basic_rate7"/>
      <sheetName val="gen_ledger_data7"/>
      <sheetName val="33628-Rev__A7"/>
      <sheetName val="General_input7"/>
      <sheetName val="Design_sheet7"/>
      <sheetName val="abs_road7"/>
      <sheetName val="road_est7"/>
      <sheetName val="Road_data7"/>
      <sheetName val="SC_revtrgt4"/>
      <sheetName val="NLD_-_Assum4"/>
      <sheetName val="RA_Civil7"/>
      <sheetName val="footing_for_SP7"/>
      <sheetName val="_3"/>
      <sheetName val="doq_14"/>
      <sheetName val="doq_94"/>
      <sheetName val="12__Ins_&amp;_Bonds7"/>
      <sheetName val="ESOP_ECAL_TABLES7"/>
      <sheetName val="precast_RC_element7"/>
      <sheetName val="Core_Data7"/>
      <sheetName val="GLEVEL_RHS7"/>
      <sheetName val="General_Analysis7"/>
      <sheetName val="SCH_104"/>
      <sheetName val="CG_-St3"/>
      <sheetName val="Doha_Farm4"/>
      <sheetName val="DATA-DEP_(13-17)7"/>
      <sheetName val="DATA-GCC(25-34_7)7"/>
      <sheetName val="St_-Con(0-17)7"/>
      <sheetName val="St_-Con_(17-34)7"/>
      <sheetName val="Structure_du_projet4"/>
      <sheetName val="except_wiring7"/>
      <sheetName val="Appendix_A7"/>
      <sheetName val="JCR_TOP7"/>
      <sheetName val="Load_Calculation4"/>
      <sheetName val="Sub_con_List4"/>
      <sheetName val="KM_wise_Quantity4"/>
      <sheetName val="POCOS_제출및납품일정5"/>
      <sheetName val="Pile_cap5"/>
      <sheetName val="PIPING_LINE_LIST5"/>
      <sheetName val="LL_ABUT3"/>
      <sheetName val="ADMIN_SHEET3"/>
      <sheetName val="10-Crop_Age3"/>
      <sheetName val="factor_4"/>
      <sheetName val="Rollup_Summary4"/>
      <sheetName val="Sheet3_(2)4"/>
      <sheetName val="2_22"/>
      <sheetName val="BATCHING_PLANT_PRO2"/>
      <sheetName val="B2_MB_Deck2"/>
      <sheetName val="Abt_Foundation_2"/>
      <sheetName val="pier_Foundation2"/>
      <sheetName val="STAFFSCHED_2"/>
      <sheetName val="SKMD__323"/>
      <sheetName val="DIR_USED_ITEMS3"/>
      <sheetName val="12_8_I_(M-40)3"/>
      <sheetName val="ANN_-V2"/>
      <sheetName val="SC_Cost_FEB_034"/>
      <sheetName val="Cal(6_3_2)_GSB-T3"/>
      <sheetName val="Cal(6_3_1)_GSB-1(Jn_)_DDA3"/>
      <sheetName val="Cal(6_2_2)_(b)EMB-T3"/>
      <sheetName val="Cal(6_3_3)_WMM-T3"/>
      <sheetName val="Cal(6_2_4)_SG-T3"/>
      <sheetName val="Sheet1_(2)2"/>
      <sheetName val="Field_Values2"/>
      <sheetName val="Desgn(zone_I)2"/>
      <sheetName val="ORDER_BOOKING2"/>
      <sheetName val="Abs_PMRL2"/>
      <sheetName val="Abstract_of_cost2"/>
      <sheetName val="IO_List2"/>
      <sheetName val="TBAL9697_-group_wise__sdpl2"/>
      <sheetName val="CONSTRUCTION_COMPONENT2"/>
      <sheetName val="MASTER_RATE_ANALYSIS3"/>
      <sheetName val="ETC_Plant_Cost3"/>
      <sheetName val="beam-reinft-IIInd_floor3"/>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Design_basis-C"/>
      <sheetName val="Day_work"/>
      <sheetName val="Pro_Pavement1"/>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Pro_Pavement2"/>
      <sheetName val="HO DPR"/>
      <sheetName val="water prop."/>
      <sheetName val="PRECAST lightconc-II"/>
      <sheetName val="Anl"/>
      <sheetName val="Inv_Data"/>
      <sheetName val="DetEst"/>
      <sheetName val="steam outlet"/>
      <sheetName val="Cost Summary"/>
      <sheetName val="Rising Main"/>
      <sheetName val="Formulas"/>
      <sheetName val="LEVEL RHS"/>
      <sheetName val="Aug,02"/>
      <sheetName val="IV 3. Road side drains"/>
      <sheetName val="Headings"/>
      <sheetName val="7 Other Costs"/>
      <sheetName val="Occ, Other Rev, Exp, Dispo"/>
      <sheetName val="Assumptions-Input"/>
      <sheetName val="Material List "/>
      <sheetName val="dyes"/>
      <sheetName val="UTILITY"/>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Income &amp; Occupancy Customer"/>
      <sheetName val="Scope Reconciliation"/>
      <sheetName val="PL"/>
      <sheetName val="Assumptions"/>
      <sheetName val="misc"/>
      <sheetName val="LINER"/>
      <sheetName val="BORING "/>
      <sheetName val="EXPANSION JOINT"/>
      <sheetName val="CIS MAIN BERTH-1"/>
      <sheetName val="New Construction"/>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Pro_Pavement3"/>
      <sheetName val="train_cash"/>
      <sheetName val="accom_cash"/>
      <sheetName val="M-Book_for_Conc"/>
      <sheetName val="M-Book_for_FW"/>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Bill No 6A- Measurement"/>
      <sheetName val="Mach Reco"/>
      <sheetName val="L040"/>
      <sheetName val="10-SHEAR PILES"/>
      <sheetName val="1-INPUT-PARAMETERS"/>
      <sheetName val="SMB"/>
      <sheetName val="sheeet7"/>
      <sheetName val="labour coeff"/>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MAUN"/>
      <sheetName val="factors"/>
      <sheetName val="Cover sheet"/>
      <sheetName val="Est To comp-KTRP"/>
      <sheetName val="JCR TOP(ITEM)-KTRP"/>
      <sheetName val=" Type III"/>
      <sheetName val=" Type I"/>
      <sheetName val="70R"/>
      <sheetName val="hyperstatic-3"/>
      <sheetName val="Publicbuilding"/>
      <sheetName val="Legal Risk Analysis"/>
      <sheetName val="Staff Acco."/>
      <sheetName val="SECPROP"/>
      <sheetName val="CABLENOS."/>
      <sheetName val="Excavation"/>
      <sheetName val="Labour productivity"/>
      <sheetName val="TCS IIC"/>
      <sheetName val="TCS II D"/>
      <sheetName val="PIE chart data"/>
      <sheetName val="GE"/>
      <sheetName val="MPW"/>
      <sheetName val="PRW"/>
      <sheetName val="SCW"/>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BOQ1"/>
      <sheetName val="EW SR"/>
      <sheetName val="DESBAST"/>
      <sheetName val="Miscellaneous"/>
      <sheetName val="Road_All"/>
      <sheetName val="summery-I"/>
      <sheetName val="2.07 EMB"/>
      <sheetName val="MPR_PA_1"/>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Basic Data"/>
      <sheetName val="Flash Mixer"/>
      <sheetName val="96_GM_Form"/>
      <sheetName val="Validation"/>
      <sheetName val="TB"/>
      <sheetName val="405"/>
      <sheetName val="427"/>
      <sheetName val="403"/>
      <sheetName val="S1BOQ &amp; Workplan"/>
      <sheetName val="est"/>
      <sheetName val="MATERIALS"/>
      <sheetName val="T&amp;P"/>
      <sheetName val="Machinary"/>
      <sheetName val="Building (Non-Res)"/>
      <sheetName val="box-12"/>
      <sheetName val="LabourRates"/>
      <sheetName val="doq-1 bus bay"/>
      <sheetName val="doq 2"/>
      <sheetName val="doq-1 Aoq Culvert"/>
      <sheetName val="doq-7"/>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Cube_BOQ"/>
      <sheetName val="장비"/>
      <sheetName val="노무"/>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basdat-f"/>
      <sheetName val="Analy"/>
      <sheetName val="Labour _ Plant"/>
      <sheetName val="Road metal rate"/>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Measurements"/>
      <sheetName val="Ceilings"/>
      <sheetName val="ACAD Finishes"/>
      <sheetName val="Site Details"/>
      <sheetName val="Chair"/>
      <sheetName val="Site Area Statement"/>
      <sheetName val="Doors"/>
      <sheetName val="INPUT-DATA"/>
      <sheetName val="BS"/>
      <sheetName val="item"/>
      <sheetName val="Specification"/>
      <sheetName val="Annex- 6 - Delinator"/>
      <sheetName val="s"/>
      <sheetName val="Legend"/>
      <sheetName val="Res-P&amp;E (PLL)"/>
      <sheetName val="PO NOS"/>
      <sheetName val="entitlements"/>
      <sheetName val="Total Debtors Ageing Sheet"/>
      <sheetName val="간접비 총괄표"/>
      <sheetName val="4-RES ST1 PIER-SLENDERNESS AASH"/>
      <sheetName val="LIVE LOAD"/>
      <sheetName val="Wearing Course"/>
      <sheetName val="Plant _  Machinery"/>
      <sheetName val="Rectangular Beam"/>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refreshError="1"/>
      <sheetData sheetId="1139" refreshError="1"/>
      <sheetData sheetId="1140"/>
      <sheetData sheetId="1141"/>
      <sheetData sheetId="1142"/>
      <sheetData sheetId="1143"/>
      <sheetData sheetId="1144"/>
      <sheetData sheetId="1145"/>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refreshError="1"/>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sheetData sheetId="2009" refreshError="1"/>
      <sheetData sheetId="2010"/>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sheetData sheetId="2023"/>
      <sheetData sheetId="2024"/>
      <sheetData sheetId="2025"/>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refreshError="1"/>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refreshError="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sheetData sheetId="2671"/>
      <sheetData sheetId="2672"/>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sheetData sheetId="2703"/>
      <sheetData sheetId="2704"/>
      <sheetData sheetId="2705"/>
      <sheetData sheetId="2706"/>
      <sheetData sheetId="2707" refreshError="1"/>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sheetData sheetId="2746"/>
      <sheetData sheetId="2747"/>
      <sheetData sheetId="2748"/>
      <sheetData sheetId="2749"/>
      <sheetData sheetId="2750"/>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sheetData sheetId="2792"/>
      <sheetData sheetId="2793"/>
      <sheetData sheetId="2794"/>
      <sheetData sheetId="2795"/>
      <sheetData sheetId="2796"/>
      <sheetData sheetId="2797"/>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sheetData sheetId="2841"/>
      <sheetData sheetId="2842"/>
      <sheetData sheetId="2843" refreshError="1"/>
      <sheetData sheetId="2844" refreshError="1"/>
      <sheetData sheetId="2845" refreshError="1"/>
      <sheetData sheetId="2846" refreshError="1"/>
      <sheetData sheetId="2847" refreshError="1"/>
      <sheetData sheetId="2848" refreshError="1"/>
      <sheetData sheetId="2849" refreshError="1"/>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sheetData sheetId="3897"/>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FT-05-02IsoBOM"/>
      <sheetName val="PEP-DATA"/>
      <sheetName val="UNP-NCW "/>
      <sheetName val="Material "/>
      <sheetName val="Labour &amp; Plant"/>
      <sheetName val="Sheet1"/>
      <sheetName val="Abs PMRL"/>
      <sheetName val="Labour _ Plant"/>
      <sheetName val="Calendar"/>
      <sheetName val="ANAL"/>
      <sheetName val="BOQ"/>
      <sheetName val="MRATES"/>
      <sheetName val="Inventory"/>
      <sheetName val="doq"/>
      <sheetName val="DETAILED  BOQ"/>
      <sheetName val="PRECAST lightconc-II"/>
      <sheetName val="Rate Analysis"/>
      <sheetName val="inter"/>
      <sheetName val="dBase"/>
      <sheetName val="LOCAL_RATES"/>
      <sheetName val="DATA_SHEET"/>
      <sheetName val="Abs_PMRL"/>
      <sheetName val="UNP-NCW_"/>
      <sheetName val="Material_"/>
      <sheetName val="Labour___Plant"/>
      <sheetName val="PRECAST_lightconc-II"/>
      <sheetName val="Rate_Analysis"/>
      <sheetName val="Labour_&amp;_Plant"/>
      <sheetName val="Anl"/>
      <sheetName val="Bill-12"/>
      <sheetName val="S1BOQ"/>
      <sheetName val="labour coeff"/>
      <sheetName val="SITE DATA"/>
      <sheetName val="Bar Budget"/>
      <sheetName val="Final Qty"/>
      <sheetName val="Machine HC - 19.08 "/>
      <sheetName val="PNM Justi"/>
      <sheetName val="Bar"/>
      <sheetName val="Analysed rate"/>
      <sheetName val="Shutter"/>
      <sheetName val="BOQ Backup"/>
      <sheetName val="4 Annex 1 Basic rate"/>
      <sheetName val="slab"/>
      <sheetName val="upa"/>
      <sheetName val="Materials "/>
      <sheetName val="final_datas_of_Bhainsa_2004-05_"/>
      <sheetName val="Intro"/>
      <sheetName val="Analysis-NH-Roads"/>
      <sheetName val="basdat"/>
      <sheetName val="01"/>
      <sheetName val="calc"/>
      <sheetName val="hyperstatic"/>
      <sheetName val="COST"/>
      <sheetName val="PROG_DATA"/>
      <sheetName val="(Do not delete)"/>
      <sheetName val=" bus bay"/>
      <sheetName val="doq-10"/>
      <sheetName val="doq 4"/>
      <sheetName val="doq-I"/>
      <sheetName val="doq 2"/>
      <sheetName val="FORM-16"/>
      <sheetName val="PROCTOR"/>
      <sheetName val="p&amp;m"/>
      <sheetName val="Debit_RMC"/>
      <sheetName val="CrRajWMM"/>
      <sheetName val="Sheet4"/>
      <sheetName val="Steel-Circular"/>
      <sheetName val="Debit_Transit"/>
      <sheetName val="Machinery"/>
      <sheetName val="Main"/>
      <sheetName val=""/>
      <sheetName val="Sheet3"/>
      <sheetName val="BLR 1"/>
      <sheetName val="GEN"/>
      <sheetName val="GAS"/>
      <sheetName val="DEAE"/>
      <sheetName val="BLR2"/>
      <sheetName val="BLR3"/>
      <sheetName val="BLR4"/>
      <sheetName val="BLR5"/>
      <sheetName val="DEM"/>
      <sheetName val="SAM"/>
      <sheetName val="CHEM"/>
      <sheetName val="COP"/>
      <sheetName val="INPUT"/>
      <sheetName val="B2.MB_Deck"/>
      <sheetName val="Material"/>
      <sheetName val="Supply_RMC"/>
      <sheetName val="girder"/>
      <sheetName val="Rocker"/>
      <sheetName val="Administrative Prices"/>
      <sheetName val="Summary"/>
      <sheetName val="Dayworks Bill"/>
      <sheetName val="Bills of Quantities"/>
      <sheetName val="4.4"/>
      <sheetName val="summery-I"/>
      <sheetName val="2.07 EMB"/>
      <sheetName val="3.01"/>
      <sheetName val="8.ii.8.(b)"/>
      <sheetName val="4.1"/>
      <sheetName val="8.1.2.(a)"/>
      <sheetName val="2.07 S.G"/>
      <sheetName val="4.2(ii)"/>
      <sheetName val="3.02"/>
      <sheetName val="labour_coeff"/>
      <sheetName val="TCS_Schedule (2)"/>
      <sheetName val="Earthwork MCW"/>
      <sheetName val="TCS Proposed"/>
      <sheetName val="leads"/>
      <sheetName val="Staff Acco."/>
      <sheetName val="BOQ-"/>
      <sheetName val="Manpower"/>
      <sheetName val="Flanged Beams"/>
      <sheetName val="Rectangular Beam"/>
      <sheetName val="GVL§CT"/>
      <sheetName val="Ave.wtd.rates"/>
      <sheetName val="ABSTRA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Basicrates"/>
      <sheetName val="Items"/>
      <sheetName val="section"/>
      <sheetName val="Stability"/>
      <sheetName val="basic-data"/>
      <sheetName val="Table 4"/>
      <sheetName val="Labour"/>
      <sheetName val="Plant &amp;  Machinery"/>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9.Major Bridge"/>
      <sheetName val="8. ROB"/>
      <sheetName val="10.Minor Structure"/>
      <sheetName val="7. FLYOVER"/>
      <sheetName val="2. Earthwork"/>
      <sheetName val="aoc-1"/>
      <sheetName val="aoc-10"/>
      <sheetName val="aoc-11"/>
      <sheetName val="aoc-2"/>
      <sheetName val="aoc-3"/>
      <sheetName val="aoc-4"/>
      <sheetName val="aoc-7"/>
      <sheetName val="aoc-8"/>
      <sheetName val="aoc-9"/>
      <sheetName val="Monthly Turnover (Final)"/>
      <sheetName val="Monthly Programme"/>
      <sheetName val="투찰"/>
      <sheetName val="Sweeper Machine"/>
      <sheetName val="UK"/>
      <sheetName val="BHANDUP"/>
      <sheetName val="Name"/>
      <sheetName val="Boiler&amp;TG"/>
      <sheetName val="Schedule"/>
      <sheetName val="Existing"/>
      <sheetName val="สระน้ำหลัง BO"/>
      <sheetName val="สระน้ำ(ด้านทิศใต้อาคาร B)"/>
      <sheetName val="Design"/>
      <sheetName val="ETC Plant Cost"/>
      <sheetName val="2-JTW"/>
      <sheetName val="DWTables"/>
      <sheetName val="Fill this out first..."/>
      <sheetName val="Index"/>
      <sheetName val="AmbPtrlCrn"/>
      <sheetName val="MaintOH"/>
      <sheetName val="Plantation"/>
      <sheetName val="TollOH"/>
      <sheetName val="PP"/>
      <sheetName val="Voucher"/>
      <sheetName val="well"/>
      <sheetName val="Annex- 6 - Delinator"/>
      <sheetName val="footing"/>
      <sheetName val="Design of Members"/>
      <sheetName val="BOQ Ref"/>
      <sheetName val="S4"/>
      <sheetName val="BOQ (2)"/>
      <sheetName val="TAKE OFF"/>
      <sheetName val="TESORERIA"/>
      <sheetName val="a-4"/>
      <sheetName val="Sheet2"/>
      <sheetName val="Elect."/>
      <sheetName val="sc-mar2000"/>
      <sheetName val="sc-sepVdec99"/>
      <sheetName val="C &amp; G RHS"/>
      <sheetName val="Curve Details"/>
      <sheetName val="Grand Summary"/>
      <sheetName val="CABLE"/>
      <sheetName val="number"/>
      <sheetName val="Assumptions"/>
      <sheetName val="Final FRL"/>
      <sheetName val="ecc_res"/>
      <sheetName val="77S(O)"/>
      <sheetName val="Cal"/>
      <sheetName val="Detail In Door Stad"/>
      <sheetName val="Proposed"/>
      <sheetName val="INPUT SHEET"/>
      <sheetName val="master"/>
      <sheetName val="Design of two-way slab"/>
      <sheetName val="purpose&amp;input"/>
      <sheetName val="Improvements"/>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S1BOQ &amp; Workplan"/>
      <sheetName val="INTSHEET"/>
      <sheetName val="INTSHEET3"/>
      <sheetName val="RATE COMPILATION"/>
      <sheetName val="DATA_PILE_BG"/>
      <sheetName val="DATA_PCC"/>
      <sheetName val="DATA_PILECAP"/>
      <sheetName val="DATA_PILE_RT2"/>
      <sheetName val="DATA_PILE_RT1 "/>
      <sheetName val="DATA_PILE _SM"/>
      <sheetName val="Debit_Pump"/>
      <sheetName val="Details_Transit"/>
      <sheetName val="FAMILY TEXT"/>
      <sheetName val="estimate"/>
      <sheetName val="EQUIP1000"/>
      <sheetName val="P&amp;L01-02GR"/>
      <sheetName val="Exist"/>
      <sheetName val="LEFT"/>
      <sheetName val="RIGHT"/>
      <sheetName val="Acc. for Piling"/>
      <sheetName val="trans"/>
      <sheetName val="SAP"/>
      <sheetName val="Financial"/>
      <sheetName val="Total"/>
      <sheetName val="Customize Your Statement"/>
      <sheetName val="Abt Foundation "/>
      <sheetName val="pier Foundation"/>
      <sheetName val="17"/>
      <sheetName val="Detail Analysis Sheet_for refer"/>
      <sheetName val="maing1"/>
      <sheetName val="dlvoid"/>
      <sheetName val="Non debit-RMC"/>
      <sheetName val="RMC_Debit_Panjar_MB"/>
      <sheetName val="RMC_Debit"/>
      <sheetName val="2.2"/>
      <sheetName val="Details_RMC"/>
      <sheetName val="Evaluate"/>
      <sheetName val="RATE LINK UP"/>
      <sheetName val="102-25.01.17"/>
      <sheetName val="Rates Basic"/>
      <sheetName val="Segment Report working"/>
      <sheetName val="Fixed Assets &amp; Depreciation"/>
      <sheetName val="14"/>
      <sheetName val="val6"/>
      <sheetName val="hyperstatic-3"/>
      <sheetName val="RA"/>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doq-9"/>
      <sheetName val="doq-8"/>
      <sheetName val="doq-1"/>
      <sheetName val="Gen Info"/>
      <sheetName val="BOQ Distribution"/>
      <sheetName val="02"/>
      <sheetName val="03"/>
      <sheetName val="04"/>
      <sheetName val="AoR Finishing"/>
      <sheetName val="VCH-SLC"/>
      <sheetName val="Supplier"/>
      <sheetName val="DEBIT BALANCE"/>
      <sheetName val="Banks"/>
      <sheetName val="Cables"/>
      <sheetName val="Live"/>
      <sheetName val="secInter"/>
      <sheetName val="Prestress Loss"/>
      <sheetName val="secSpan"/>
      <sheetName val="secSup"/>
      <sheetName val="DATA-DEP.(13-17)"/>
      <sheetName val="DATA-KBPL(17-25)"/>
      <sheetName val="DATA-GCC(25-34.7)"/>
      <sheetName val="St.-Con(0-17)"/>
      <sheetName val="St.-Con.(17-34)"/>
      <sheetName val="Assmpns"/>
      <sheetName val="HP(9.200)"/>
      <sheetName val="ncp"/>
      <sheetName val="maingirder"/>
      <sheetName val="BOQ-Part1"/>
      <sheetName val="SEC PRO"/>
      <sheetName val="TCS_Schedule"/>
      <sheetName val="Design SUS"/>
      <sheetName val="0"/>
      <sheetName val="CUM-Mar07"/>
      <sheetName val="CRM"/>
      <sheetName val="A3"/>
      <sheetName val="BUD 07-08"/>
      <sheetName val="HIDE"/>
      <sheetName val="XL"/>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pacing of Delineators"/>
      <sheetName val="TBAL9697 -group wise  sdpl"/>
      <sheetName val="Data-Execution"/>
      <sheetName val="Projects"/>
      <sheetName val=" AnalysisPCC"/>
      <sheetName val="Analysis-NH-Culverts"/>
      <sheetName val="70R"/>
      <sheetName val="Scope Reconciliation"/>
      <sheetName val="#REF"/>
      <sheetName val="FOO2 FOOTING"/>
      <sheetName val="API"/>
      <sheetName val="EU"/>
      <sheetName val="Latam"/>
      <sheetName val="NCE"/>
      <sheetName val="ROW"/>
      <sheetName val="Inputs"/>
      <sheetName val="LabourRates"/>
      <sheetName val="Def_MSA_Thk"/>
      <sheetName val="CSTLengths"/>
      <sheetName val="PavThk"/>
      <sheetName val="StrInputs"/>
      <sheetName val="MAchinery(R1)"/>
      <sheetName val="COMPLEXALL"/>
      <sheetName val="Basis"/>
      <sheetName val="TCS_South_Bound"/>
      <sheetName val="(a)(F)Wide 2L to 4L(c)"/>
      <sheetName val="(a)(R)Wide 2L to 4L(c)"/>
      <sheetName val="(b)(f)Wide 2L to 4L(E)"/>
      <sheetName val="(b)(R)Wide 2L to 4L(E)"/>
      <sheetName val="Bhub Bypass(F)"/>
      <sheetName val="Bhub Bypass(R)"/>
      <sheetName val="(e)F)New"/>
      <sheetName val="월별"/>
      <sheetName val="COST-MTRS"/>
      <sheetName val="Link"/>
      <sheetName val="Additions9900"/>
      <sheetName val="FAMILY_TEXT"/>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EZ"/>
      <sheetName val=" Type III"/>
      <sheetName val="Jobwise"/>
      <sheetName val="Budget vs Projection (CCL)"/>
      <sheetName val="IO List"/>
      <sheetName val="inWords"/>
      <sheetName val="Translatin II"/>
      <sheetName val="Translation"/>
      <sheetName val="code"/>
      <sheetName val="Y-WORK"/>
      <sheetName val="Scope_Reconciliation"/>
      <sheetName val="Format - 4"/>
      <sheetName val="Measurment"/>
      <sheetName val="Section_by_layers_old"/>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ecured adv"/>
      <sheetName val="abstract of cost "/>
      <sheetName val="Slope area"/>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 Type I"/>
      <sheetName val="1.02(a)"/>
      <sheetName val="1.03.iii.(b)"/>
      <sheetName val="1.03.iii.(c)"/>
      <sheetName val="8.1.1"/>
      <sheetName val="3.4"/>
      <sheetName val="8.ii.9.(a)"/>
      <sheetName val="8.ii.9.(b)"/>
      <sheetName val="2.07 Shoulder"/>
      <sheetName val="ST-O"/>
      <sheetName val="procurement"/>
      <sheetName val="Back_Cal_for OMC"/>
      <sheetName val="Actual"/>
      <sheetName val="Budget"/>
      <sheetName val="Basicdata-f"/>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SPT vs PHI"/>
      <sheetName val="RA - Civil"/>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 val="3.12(C)"/>
      <sheetName val="Cal(6.3.2) GSB-T"/>
      <sheetName val="Cal(6.3.3) WMM-T"/>
      <sheetName val="Cal(6.2.4) SG-T"/>
      <sheetName val="RATE_COMPILATION4"/>
      <sheetName val="DATA_PILE_RT1_4"/>
      <sheetName val="DATA_PILE__SM4"/>
      <sheetName val="Customize_Your_Statement4"/>
      <sheetName val="Abt_Foundation_4"/>
      <sheetName val="pier_Foundation4"/>
      <sheetName val="Detail_Analysis_Sheet_for_refe4"/>
      <sheetName val="sheeet7"/>
      <sheetName val="P-Ins &amp; Bonds"/>
      <sheetName val="Valuation of Advertisement righ"/>
      <sheetName val="CBL01"/>
      <sheetName val="Activity Description"/>
      <sheetName val="est"/>
      <sheetName val="Intake"/>
      <sheetName val="Baby일위대가"/>
      <sheetName val="Box- Girder"/>
      <sheetName val=" Type I (ANP II)"/>
      <sheetName val="442.951"/>
      <sheetName val="horizontal"/>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refreshError="1"/>
      <sheetData sheetId="522" refreshError="1"/>
      <sheetData sheetId="523" refreshError="1"/>
      <sheetData sheetId="524" refreshError="1"/>
      <sheetData sheetId="525" refreshError="1"/>
      <sheetData sheetId="526"/>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refreshError="1"/>
      <sheetData sheetId="1137" refreshError="1"/>
      <sheetData sheetId="1138"/>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refreshError="1"/>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sheetData sheetId="1362" refreshError="1"/>
      <sheetData sheetId="1363" refreshError="1"/>
      <sheetData sheetId="1364" refreshError="1"/>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refreshError="1"/>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Guardpostand_drain1"/>
      <sheetName val="0-25_-_Widening1"/>
      <sheetName val="25-56_-_Raising1"/>
      <sheetName val="56-70_-_Oneside_Widening1"/>
      <sheetName val="70-82_Oneside_on_CanalBank1"/>
      <sheetName val="DIR_USED_ITEMS1"/>
      <sheetName val="Chap_51"/>
      <sheetName val="LOCAL_RATES"/>
      <sheetName val="Flanged Beams"/>
      <sheetName val="Rectangular Beam"/>
      <sheetName val="BHANDUP"/>
      <sheetName val="FT-05-02IsoBOM"/>
      <sheetName val="DETAILED  BOQ"/>
      <sheetName val="Adopted DBM"/>
      <sheetName val="GN-ST-10"/>
      <sheetName val="PRECAST lightconc-II"/>
      <sheetName val="4 Annex 1 Basic rate"/>
      <sheetName val="COST"/>
      <sheetName val="UNP-NCW_"/>
      <sheetName val="Assmpns"/>
      <sheetName val="AutoOpen Stub Data"/>
      <sheetName val="B1"/>
      <sheetName val="#REF"/>
      <sheetName val="BASIC RATES"/>
      <sheetName val="Basic"/>
      <sheetName val="analysis"/>
      <sheetName val="Design"/>
      <sheetName val="BP"/>
      <sheetName val="hyperstatic"/>
      <sheetName val="UNP-NCW "/>
      <sheetName val="PROG_DATA"/>
      <sheetName val="slab"/>
      <sheetName val="Detail Analysis Sheet_for refer"/>
      <sheetName val="Data"/>
      <sheetName val="Det_Des"/>
      <sheetName val="basic-final"/>
      <sheetName val="Culverts"/>
      <sheetName val="Machinery-final"/>
      <sheetName val="Bituminous"/>
      <sheetName val="Earthwork"/>
      <sheetName val="Site clearance"/>
      <sheetName val="Subase"/>
      <sheetName val="GR.slab-reinft"/>
      <sheetName val="A.O.R r1Str"/>
      <sheetName val="A.O.R r1"/>
      <sheetName val="A.O.R (2)"/>
      <sheetName val="Debit_Transit"/>
      <sheetName val="Financial"/>
      <sheetName val="Total"/>
      <sheetName val="BOQ"/>
      <sheetName val="Rate Analysis"/>
      <sheetName val="Detail In Door Stad"/>
      <sheetName val="C &amp; G RHS"/>
      <sheetName val="Elect."/>
      <sheetName val="Grand Summary"/>
      <sheetName val="Sheet1"/>
      <sheetName val="Cost of O &amp; O"/>
      <sheetName val="Staff Acco."/>
      <sheetName val="01"/>
      <sheetName val="07"/>
      <sheetName val="02"/>
      <sheetName val="03"/>
      <sheetName val="04"/>
      <sheetName val="BOQ Distribution"/>
      <sheetName val="AmbPtrlCrn"/>
      <sheetName val="MaintOH"/>
      <sheetName val="PlazaElec"/>
      <sheetName val="TollOH"/>
      <sheetName val="Abs PMRL"/>
      <sheetName val="Main"/>
      <sheetName val="Material "/>
      <sheetName val="doq"/>
      <sheetName val="FORM7"/>
      <sheetName val="ncp"/>
      <sheetName val="calc"/>
      <sheetName val="288-1"/>
      <sheetName val="basdat"/>
      <sheetName val="10.Minor Structure"/>
      <sheetName val="master"/>
      <sheetName val="RMC_Debit_Panjar_MB"/>
      <sheetName val="RMC_Debit"/>
      <sheetName val="2.2"/>
      <sheetName val="Details_RMC"/>
      <sheetName val="B2.MB_Deck"/>
      <sheetName val="RATE COMPILATION"/>
      <sheetName val="Debit_Pump"/>
      <sheetName val="Details_Transit"/>
      <sheetName val="Debit_RMC"/>
      <sheetName val="Supply_RMC"/>
      <sheetName val="Sheet4"/>
      <sheetName val="CrRajWMM"/>
      <sheetName val="Monthly Turnover (Final)"/>
      <sheetName val="Monthly Programme"/>
      <sheetName val="DATA_PILE_BG"/>
      <sheetName val="DATA_PCC"/>
      <sheetName val="DATA_PILECAP"/>
      <sheetName val="DATA_PILE_RT2"/>
      <sheetName val="DATA_PILE_RT1 "/>
      <sheetName val="DATA_PILE _SM"/>
      <sheetName val="Major Br. Statement"/>
      <sheetName val="well"/>
      <sheetName val="(Do not delete)"/>
      <sheetName val="Acc. for Piling"/>
      <sheetName val="inter"/>
      <sheetName val="s"/>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Building Area Method"/>
      <sheetName val="NLD - Assum"/>
      <sheetName val="Capex-fixed"/>
      <sheetName val="77S(O)"/>
      <sheetName val="AoR Finishing"/>
      <sheetName val="Box_Detail_case_1"/>
      <sheetName val="Bechtel Norms"/>
      <sheetName val="CS PIPING"/>
      <sheetName val="TECH DATA"/>
      <sheetName val="Basic Rate"/>
      <sheetName val="Format"/>
      <sheetName val="3. GSB-WMM-SHLD"/>
      <sheetName val="ANNEXURE-A"/>
      <sheetName val="Improvements"/>
      <sheetName val="Labour &amp; Plant"/>
      <sheetName val="PLAN_FEB97"/>
      <sheetName val="9.Major Bridge"/>
      <sheetName val="8. ROB"/>
      <sheetName val="7. FLYOVER"/>
      <sheetName val="2. Earthwork"/>
      <sheetName val="BM"/>
      <sheetName val="Transfer"/>
      <sheetName val="detail'02"/>
      <sheetName val="Input_data"/>
      <sheetName val="banilad"/>
      <sheetName val="Mandaue"/>
      <sheetName val="Stability"/>
      <sheetName val="water prop."/>
      <sheetName val="section"/>
      <sheetName val="bASICDATA"/>
      <sheetName val="SECPROP"/>
      <sheetName val="CABLENOS."/>
      <sheetName val="Inventory"/>
      <sheetName val="SO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Wayside amenities"/>
      <sheetName val="doq-1"/>
      <sheetName val="doq 2"/>
      <sheetName val="doq-10"/>
      <sheetName val="doq-9"/>
      <sheetName val="INPUT SHEET"/>
      <sheetName val="dlvoid"/>
      <sheetName val="SALIENT"/>
      <sheetName val="Basicdata-f"/>
      <sheetName val="horizontal"/>
      <sheetName val="Admin"/>
      <sheetName val="basic-data"/>
      <sheetName val="LoadCapa"/>
      <sheetName val="Ch.-5 Culverts"/>
      <sheetName val="รายการงานของโครงการ"/>
      <sheetName val="Factor F"/>
      <sheetName val="รายละเอียดโครงการ"/>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Design_abf"/>
      <sheetName val="Analy"/>
      <sheetName val="Section_by_layers_old"/>
      <sheetName val="GR_slab-reinft"/>
      <sheetName val="Rate_Analysis"/>
      <sheetName val="Detail_In_Door_Stad"/>
      <sheetName val="Bus Ways"/>
      <sheetName val="doq 3"/>
      <sheetName val="doq-8"/>
      <sheetName val="REL"/>
      <sheetName val="Database"/>
      <sheetName val="Config"/>
      <sheetName val="BOXCELL"/>
      <sheetName val="BOXCULVERT"/>
      <sheetName val="FORM5"/>
      <sheetName val="Habitation"/>
      <sheetName val="RET "/>
      <sheetName val="Rate"/>
      <sheetName val="TO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Back_Cal_for OMC"/>
      <sheetName val="hyperstatic-3"/>
      <sheetName val="17"/>
      <sheetName val="Anl"/>
      <sheetName val="Ave.wtd.rates"/>
      <sheetName val=" AnalysisPCC"/>
      <sheetName val="Date"/>
      <sheetName val="부안일위"/>
      <sheetName val="70R"/>
      <sheetName val="p&amp;m"/>
      <sheetName val="Basicrates"/>
      <sheetName val="Aggragate"/>
      <sheetName val="Ch.-7 Drainage"/>
      <sheetName val="Labour rates"/>
      <sheetName val="FitOutConfCentre"/>
      <sheetName val=" Type I (ANP II)"/>
      <sheetName val="Intro"/>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PROGRAMME"/>
      <sheetName val="PROG SUMMARY"/>
      <sheetName val="ETC Plant Cost"/>
      <sheetName val="내역"/>
      <sheetName val="Measurment"/>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Mesurement"/>
      <sheetName val="Sheet3"/>
      <sheetName val="TYPE-1"/>
      <sheetName val="TYPE-3"/>
      <sheetName val="det.est"/>
      <sheetName val="Wearing Course"/>
      <sheetName val="bus bay"/>
      <sheetName val="doq 4"/>
      <sheetName val="doq-I"/>
      <sheetName val="doq-7"/>
      <sheetName val="doq-9 CUR &amp; EMBK"/>
      <sheetName val="Junction Sum."/>
      <sheetName val="doq-11"/>
      <sheetName val="Toll Plaza"/>
      <sheetName val="Mactan"/>
      <sheetName val="Analysis-NH-Culverts"/>
      <sheetName val="costing"/>
      <sheetName val="xxxSectionData"/>
      <sheetName val="BOQ LT"/>
      <sheetName val="r"/>
      <sheetName val="(a)(F)Wide 2L to 4L(c)"/>
      <sheetName val="(a)(R)Wide 2L to 4L(c)"/>
      <sheetName val="(b)(f)Wide 2L to 4L(E)"/>
      <sheetName val="(b)(R)Wide 2L to 4L(E)"/>
      <sheetName val="Bhub Bypass(F)"/>
      <sheetName val="Bhub Bypass(R)"/>
      <sheetName val="(e)F)New"/>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EEV(Prilim)"/>
      <sheetName val="PIE chart data"/>
      <sheetName val="GE"/>
      <sheetName val="MPW"/>
      <sheetName val="Rates"/>
      <sheetName val="MW"/>
      <sheetName val="PEW"/>
      <sheetName val="PRW"/>
      <sheetName val="SCW"/>
      <sheetName val="3.12(C)"/>
      <sheetName val="dBase"/>
      <sheetName val="Gen Info"/>
      <sheetName val="Cal(6.3.2) GSB-T"/>
      <sheetName val="27+741(1x12)"/>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maing1"/>
      <sheetName val="BP-Other strs"/>
      <sheetName val="ultmom"/>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Resourc - Material"/>
      <sheetName val="PROCTOR"/>
      <sheetName val="Materials Cost(PCC)"/>
      <sheetName val="R.A."/>
      <sheetName val="CABLE"/>
      <sheetName val="number"/>
      <sheetName val="ULS CHECK_1"/>
      <sheetName val="SLS CHECK_1"/>
      <sheetName val="SLS COUPLER_1"/>
      <sheetName val="Section 3_DPR"/>
      <sheetName val="AUX DATA"/>
      <sheetName val="AUX DC SUMARY"/>
      <sheetName val="AUX RATES"/>
      <sheetName val="AUX HOURS"/>
      <sheetName val="Bus_Ways"/>
      <sheetName val="doq_3"/>
      <sheetName val="doq_2"/>
      <sheetName val="Labour_&amp;_Plant"/>
      <sheetName val="Qty SR"/>
      <sheetName val="S2groupcode"/>
      <sheetName val="Index"/>
      <sheetName val="Bechtel_Norms1"/>
      <sheetName val="CS_PIPING1"/>
      <sheetName val="TECH_DATA1"/>
      <sheetName val="3__GSB-WMM-SHLD1"/>
      <sheetName val="Labour_&amp;_Plant1"/>
      <sheetName val="3__GSB-WMM-SHLD"/>
      <sheetName val="AoR_Finishing2"/>
      <sheetName val="Bechtel_Norms2"/>
      <sheetName val="CS_PIPING2"/>
      <sheetName val="TECH_DATA2"/>
      <sheetName val="3__GSB-WMM-SHLD2"/>
      <sheetName val="Labour_&amp;_Plant2"/>
      <sheetName val="BAL SHEET"/>
      <sheetName val="Installation backup"/>
      <sheetName val="Extra over haulages.."/>
      <sheetName val="Cut to fill"/>
      <sheetName val="Cut to fill (sound rock)"/>
      <sheetName val="Cut to fill (soft rock) "/>
      <sheetName val="Cut to spoil (soil)"/>
      <sheetName val="Sub-Analysis"/>
      <sheetName val=""/>
      <sheetName val="Struct"/>
      <sheetName val="Detail"/>
      <sheetName val="Assumption Sheet"/>
      <sheetName val="temp - raina"/>
      <sheetName val="Box- Girder"/>
      <sheetName val="Lead"/>
      <sheetName val="Sub Data"/>
      <sheetName val="Extra Item"/>
      <sheetName val="Data (2)"/>
      <sheetName val="Mach Reco"/>
      <sheetName val="Timesheet"/>
      <sheetName val="DATA SHEET"/>
      <sheetName val="Analy_7-10"/>
      <sheetName val="Levels"/>
      <sheetName val="Est To comp-KTRP"/>
      <sheetName val="JCR TOP(ITEM)-KTRP"/>
      <sheetName val="Building_Lis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DETAILED__BOQ4"/>
      <sheetName val="Adopted_DBM4"/>
      <sheetName val="AutoOpen_Stub_Data4"/>
      <sheetName val="BASIC_RATES4"/>
      <sheetName val="PRECAST_lightconc-II4"/>
      <sheetName val="Flanged_Beams4"/>
      <sheetName val="Rectangular_Beam4"/>
      <sheetName val="4_Annex_1_Basic_rate4"/>
      <sheetName val="A_O_R_r1Str4"/>
      <sheetName val="A_O_R_r14"/>
      <sheetName val="A_O_R_(2)4"/>
      <sheetName val="DATA_PILE_RT1_4"/>
      <sheetName val="DATA_PILE__SM4"/>
      <sheetName val="Material_4"/>
      <sheetName val="Abs_PMRL4"/>
      <sheetName val="Site_clearance4"/>
      <sheetName val="Building_Area_Method4"/>
      <sheetName val="UNP-NCW_5"/>
      <sheetName val="GR_slab-reinft3"/>
      <sheetName val="Major_Br__Statement3"/>
      <sheetName val="2_23"/>
      <sheetName val="10_Minor_Structure3"/>
      <sheetName val="B2_MB_Deck3"/>
      <sheetName val="RATE_COMPILATION3"/>
      <sheetName val="Monthly_Turnover_(Final)3"/>
      <sheetName val="Monthly_Programme3"/>
      <sheetName val="C_&amp;_G_RHS3"/>
      <sheetName val="Detail_Analysis_Sheet_for_refe4"/>
      <sheetName val="Detail_In_Door_Stad3"/>
      <sheetName val="Elect_3"/>
      <sheetName val="Grand_Summary3"/>
      <sheetName val="Cost_of_O_&amp;_O3"/>
      <sheetName val="Staff_Acco_3"/>
      <sheetName val="BOQ_Distribution3"/>
      <sheetName val="NLD_-_Assum3"/>
      <sheetName val="Rate_Analysis3"/>
      <sheetName val="Non_debit-RMC"/>
      <sheetName val="BATCHING_PLANT_PRO"/>
      <sheetName val="TCS IIC"/>
      <sheetName val="TCS II D"/>
      <sheetName val="工程月報彙總表"/>
      <sheetName val="CLAY"/>
      <sheetName val="doq9"/>
      <sheetName val="Fill this out first..."/>
      <sheetName val="doq 1"/>
      <sheetName val="doq 8"/>
      <sheetName val="doq4 "/>
      <sheetName val="Basis"/>
      <sheetName val="office"/>
      <sheetName val="Lab"/>
      <sheetName val="Material&amp;equipment"/>
      <sheetName val="Fee Rate Summary"/>
      <sheetName val="procurement"/>
      <sheetName val="entitlements"/>
      <sheetName val="HP(9.200)"/>
      <sheetName val="concrete"/>
      <sheetName val="MRATES"/>
      <sheetName val="Labels"/>
      <sheetName val="Load Details(B2)"/>
      <sheetName val="IT-Fri Base"/>
      <sheetName val="Source Ref."/>
      <sheetName val="CMISFA"/>
      <sheetName val="00acttbl"/>
      <sheetName val="PSrpt25"/>
      <sheetName val="00budtbl"/>
      <sheetName val="EPCBOQ"/>
      <sheetName val="(Do_not_delete)1"/>
      <sheetName val="Acc__for_Piling1"/>
      <sheetName val="SITE_DATA1"/>
      <sheetName val="Diesel_Analysis1"/>
      <sheetName val="DATA-DEP_(13-17)1"/>
      <sheetName val="DATA-GCC(25-34_7)1"/>
      <sheetName val="St_-Con(0-17)1"/>
      <sheetName val="St_-Con_(17-34)1"/>
      <sheetName val="Final_Basic_rate1"/>
      <sheetName val="Basic_Rate"/>
      <sheetName val="9_Major_Bridge"/>
      <sheetName val="8__ROB"/>
      <sheetName val="7__FLYOVER"/>
      <sheetName val="2__Earthwork"/>
      <sheetName val="water_prop_"/>
      <sheetName val="CABLENOS_"/>
      <sheetName val="Plant_&amp;__Machinery"/>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Wayside_amenities"/>
      <sheetName val="INPUT_SHEET"/>
      <sheetName val="Factor_F"/>
      <sheetName val="Ch_-5_Culverts"/>
      <sheetName val="Ave_wtd_rates"/>
      <sheetName val="PROG_SUMMARY"/>
      <sheetName val="Wearing_Course"/>
      <sheetName val="RET_"/>
      <sheetName val="box_girder(30_36_span)"/>
      <sheetName val="box_girder(41_11span)"/>
      <sheetName val="Materials_"/>
      <sheetName val="ETC_Plant_Cost"/>
      <sheetName val="Gen_Info"/>
      <sheetName val="Cal(6_3_2)_GSB-T"/>
      <sheetName val="Data.Proj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refreshError="1"/>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refreshError="1"/>
      <sheetData sheetId="477" refreshError="1"/>
      <sheetData sheetId="478"/>
      <sheetData sheetId="479"/>
      <sheetData sheetId="480"/>
      <sheetData sheetId="481"/>
      <sheetData sheetId="482"/>
      <sheetData sheetId="483"/>
      <sheetData sheetId="484"/>
      <sheetData sheetId="485"/>
      <sheetData sheetId="486" refreshError="1"/>
      <sheetData sheetId="487" refreshError="1"/>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 val="Cost E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s>
    <sheetDataSet>
      <sheetData sheetId="0" refreshError="1"/>
      <sheetData sheetId="1" refreshError="1"/>
      <sheetData sheetId="2" refreshError="1">
        <row r="1">
          <cell r="A1" t="str">
            <v>Abstract of Road works for Main carriageway</v>
          </cell>
        </row>
        <row r="2">
          <cell r="A2" t="str">
            <v>Chainage</v>
          </cell>
          <cell r="C2" t="str">
            <v>Length</v>
          </cell>
          <cell r="D2" t="str">
            <v>Underpass/Toll plaza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Shoulders</v>
          </cell>
          <cell r="U3" t="str">
            <v>Median Fill</v>
          </cell>
          <cell r="V3" t="str">
            <v>Kerb</v>
          </cell>
          <cell r="W3" t="str">
            <v>Dismantling of Kerb</v>
          </cell>
          <cell r="X3" t="str">
            <v>RCC covered Drain (1.5m width)</v>
          </cell>
          <cell r="Y3" t="str">
            <v>RCC covered Drain (2.5m width)</v>
          </cell>
          <cell r="Z3" t="str">
            <v>Toe drain</v>
          </cell>
          <cell r="AA3" t="str">
            <v>Railing</v>
          </cell>
          <cell r="AB3" t="str">
            <v>W Beam Crash Barrier</v>
          </cell>
          <cell r="AC3" t="str">
            <v>RCC Open drain</v>
          </cell>
        </row>
        <row r="5">
          <cell r="A5">
            <v>609</v>
          </cell>
          <cell r="B5">
            <v>610.20000000000005</v>
          </cell>
          <cell r="C5">
            <v>1200.0000000000455</v>
          </cell>
          <cell r="E5">
            <v>3.35</v>
          </cell>
          <cell r="F5">
            <v>1196.6500000000456</v>
          </cell>
          <cell r="G5" t="str">
            <v>I</v>
          </cell>
        </row>
        <row r="6">
          <cell r="A6">
            <v>610.20000000000005</v>
          </cell>
          <cell r="B6">
            <v>612</v>
          </cell>
          <cell r="C6">
            <v>1799.9999999999545</v>
          </cell>
          <cell r="E6">
            <v>12.4</v>
          </cell>
          <cell r="F6">
            <v>1787.5999999999544</v>
          </cell>
          <cell r="G6" t="str">
            <v>II</v>
          </cell>
        </row>
        <row r="7">
          <cell r="A7">
            <v>612</v>
          </cell>
          <cell r="B7">
            <v>613.20000000000005</v>
          </cell>
          <cell r="C7">
            <v>1200.0000000000455</v>
          </cell>
          <cell r="E7">
            <v>3.6</v>
          </cell>
          <cell r="F7">
            <v>1196.4000000000456</v>
          </cell>
          <cell r="G7" t="str">
            <v>I</v>
          </cell>
        </row>
        <row r="8">
          <cell r="A8">
            <v>613.20000000000005</v>
          </cell>
          <cell r="B8">
            <v>614.1</v>
          </cell>
          <cell r="C8">
            <v>899.99999999997726</v>
          </cell>
          <cell r="E8">
            <v>0</v>
          </cell>
          <cell r="F8">
            <v>899.99999999997726</v>
          </cell>
          <cell r="G8" t="str">
            <v>IV</v>
          </cell>
        </row>
        <row r="9">
          <cell r="A9">
            <v>614.1</v>
          </cell>
          <cell r="B9">
            <v>614.9</v>
          </cell>
          <cell r="C9">
            <v>799.99999999995453</v>
          </cell>
          <cell r="E9">
            <v>0</v>
          </cell>
          <cell r="F9">
            <v>799.99999999995453</v>
          </cell>
          <cell r="G9" t="str">
            <v>I</v>
          </cell>
        </row>
        <row r="10">
          <cell r="A10">
            <v>614.9</v>
          </cell>
          <cell r="B10">
            <v>615.95000000000005</v>
          </cell>
          <cell r="C10">
            <v>1050.0000000000682</v>
          </cell>
          <cell r="E10">
            <v>2.35</v>
          </cell>
          <cell r="F10">
            <v>1047.6500000000683</v>
          </cell>
          <cell r="G10" t="str">
            <v>IV</v>
          </cell>
        </row>
        <row r="11">
          <cell r="A11">
            <v>615.95000000000005</v>
          </cell>
          <cell r="B11">
            <v>617</v>
          </cell>
          <cell r="C11">
            <v>1049.9999999999545</v>
          </cell>
          <cell r="D11">
            <v>450</v>
          </cell>
          <cell r="E11">
            <v>0</v>
          </cell>
          <cell r="F11">
            <v>599.99999999995453</v>
          </cell>
          <cell r="G11" t="str">
            <v>I</v>
          </cell>
        </row>
        <row r="12">
          <cell r="A12">
            <v>617</v>
          </cell>
          <cell r="B12">
            <v>618.20000000000005</v>
          </cell>
          <cell r="C12">
            <v>1200.0000000000455</v>
          </cell>
          <cell r="D12">
            <v>500</v>
          </cell>
          <cell r="E12">
            <v>15.9</v>
          </cell>
          <cell r="F12">
            <v>684.1000000000455</v>
          </cell>
          <cell r="G12" t="str">
            <v>II</v>
          </cell>
        </row>
        <row r="13">
          <cell r="A13">
            <v>618.20000000000005</v>
          </cell>
          <cell r="B13">
            <v>630.79999999999995</v>
          </cell>
          <cell r="C13">
            <v>12599.999999999909</v>
          </cell>
          <cell r="E13">
            <v>189.98</v>
          </cell>
          <cell r="F13">
            <v>12410.019999999909</v>
          </cell>
          <cell r="G13" t="str">
            <v>I</v>
          </cell>
        </row>
        <row r="14">
          <cell r="A14">
            <v>630.79999999999995</v>
          </cell>
          <cell r="B14">
            <v>632.4</v>
          </cell>
          <cell r="C14">
            <v>1600.0000000000227</v>
          </cell>
          <cell r="E14">
            <v>9.8000000000000007</v>
          </cell>
          <cell r="F14">
            <v>1590.2000000000228</v>
          </cell>
          <cell r="G14" t="str">
            <v>IV</v>
          </cell>
        </row>
        <row r="15">
          <cell r="A15">
            <v>632.4</v>
          </cell>
          <cell r="B15">
            <v>635.5</v>
          </cell>
          <cell r="C15">
            <v>3100.0000000000227</v>
          </cell>
          <cell r="E15">
            <v>5.3</v>
          </cell>
          <cell r="F15">
            <v>3094.7000000000226</v>
          </cell>
          <cell r="G15" t="str">
            <v>I</v>
          </cell>
        </row>
        <row r="16">
          <cell r="A16">
            <v>635.5</v>
          </cell>
          <cell r="B16">
            <v>636</v>
          </cell>
          <cell r="C16">
            <v>500</v>
          </cell>
          <cell r="E16">
            <v>0</v>
          </cell>
          <cell r="F16">
            <v>500</v>
          </cell>
          <cell r="G16" t="str">
            <v>III</v>
          </cell>
        </row>
        <row r="17">
          <cell r="A17">
            <v>636</v>
          </cell>
          <cell r="B17">
            <v>640.9</v>
          </cell>
          <cell r="C17">
            <v>4899.9999999999773</v>
          </cell>
          <cell r="E17">
            <v>5.3</v>
          </cell>
          <cell r="F17">
            <v>4894.6999999999771</v>
          </cell>
          <cell r="G17" t="str">
            <v>I</v>
          </cell>
        </row>
        <row r="18">
          <cell r="A18">
            <v>640.9</v>
          </cell>
          <cell r="B18">
            <v>641.5</v>
          </cell>
          <cell r="C18">
            <v>600.00000000002274</v>
          </cell>
          <cell r="E18">
            <v>0</v>
          </cell>
          <cell r="F18">
            <v>600.00000000002274</v>
          </cell>
          <cell r="G18" t="str">
            <v>III</v>
          </cell>
        </row>
        <row r="19">
          <cell r="A19">
            <v>641.5</v>
          </cell>
          <cell r="B19">
            <v>650.6</v>
          </cell>
          <cell r="C19">
            <v>9100.0000000000218</v>
          </cell>
          <cell r="E19">
            <v>177.4</v>
          </cell>
          <cell r="F19">
            <v>8922.6000000000222</v>
          </cell>
          <cell r="G19" t="str">
            <v>I</v>
          </cell>
        </row>
        <row r="20">
          <cell r="A20">
            <v>650.6</v>
          </cell>
          <cell r="B20">
            <v>651.6</v>
          </cell>
          <cell r="C20">
            <v>1000</v>
          </cell>
          <cell r="E20">
            <v>0</v>
          </cell>
          <cell r="F20">
            <v>1000</v>
          </cell>
          <cell r="G20" t="str">
            <v>III</v>
          </cell>
        </row>
        <row r="21">
          <cell r="A21">
            <v>651.6</v>
          </cell>
          <cell r="B21">
            <v>652.20000000000005</v>
          </cell>
          <cell r="C21">
            <v>600.00000000002274</v>
          </cell>
          <cell r="E21">
            <v>0</v>
          </cell>
          <cell r="F21">
            <v>600.00000000002274</v>
          </cell>
          <cell r="G21" t="str">
            <v>I</v>
          </cell>
        </row>
        <row r="22">
          <cell r="A22">
            <v>652.20000000000005</v>
          </cell>
          <cell r="B22">
            <v>652.9</v>
          </cell>
          <cell r="C22">
            <v>699.99999999993179</v>
          </cell>
          <cell r="E22">
            <v>0</v>
          </cell>
          <cell r="F22">
            <v>699.99999999993179</v>
          </cell>
          <cell r="G22" t="str">
            <v>III</v>
          </cell>
        </row>
        <row r="23">
          <cell r="A23">
            <v>652.9</v>
          </cell>
          <cell r="B23">
            <v>659.95</v>
          </cell>
          <cell r="C23">
            <v>7050.0000000000682</v>
          </cell>
          <cell r="D23">
            <v>450</v>
          </cell>
          <cell r="E23">
            <v>395.9</v>
          </cell>
          <cell r="F23">
            <v>6204.1000000000686</v>
          </cell>
          <cell r="G23" t="str">
            <v>I</v>
          </cell>
        </row>
        <row r="24">
          <cell r="A24">
            <v>659.95</v>
          </cell>
          <cell r="B24">
            <v>661.4</v>
          </cell>
          <cell r="C24">
            <v>1449.9999999999318</v>
          </cell>
          <cell r="D24">
            <v>500</v>
          </cell>
          <cell r="E24">
            <v>3</v>
          </cell>
          <cell r="F24">
            <v>946.99999999993179</v>
          </cell>
          <cell r="G24" t="str">
            <v>III</v>
          </cell>
        </row>
        <row r="25">
          <cell r="A25">
            <v>661.4</v>
          </cell>
          <cell r="B25">
            <v>675.4</v>
          </cell>
          <cell r="C25">
            <v>14000</v>
          </cell>
          <cell r="D25">
            <v>600</v>
          </cell>
          <cell r="E25">
            <v>396.35</v>
          </cell>
          <cell r="F25">
            <v>13003.65</v>
          </cell>
          <cell r="G25" t="str">
            <v>I</v>
          </cell>
        </row>
        <row r="26">
          <cell r="A26">
            <v>675.4</v>
          </cell>
          <cell r="B26">
            <v>679</v>
          </cell>
          <cell r="C26">
            <v>3600.0000000000227</v>
          </cell>
          <cell r="D26">
            <v>500</v>
          </cell>
          <cell r="E26">
            <v>15</v>
          </cell>
          <cell r="F26">
            <v>3085.0000000000227</v>
          </cell>
          <cell r="G26" t="str">
            <v>III</v>
          </cell>
        </row>
        <row r="27">
          <cell r="A27">
            <v>679</v>
          </cell>
          <cell r="B27">
            <v>682.98</v>
          </cell>
          <cell r="C27">
            <v>3980.0000000000182</v>
          </cell>
          <cell r="D27">
            <v>300</v>
          </cell>
          <cell r="E27">
            <v>25</v>
          </cell>
          <cell r="F27">
            <v>3655.0000000000182</v>
          </cell>
          <cell r="G27" t="str">
            <v>I</v>
          </cell>
        </row>
        <row r="29">
          <cell r="A29" t="str">
            <v>DBM Over lay</v>
          </cell>
        </row>
        <row r="30">
          <cell r="C30">
            <v>73980.000000000015</v>
          </cell>
          <cell r="D30">
            <v>3300</v>
          </cell>
          <cell r="E30">
            <v>1260.6300000000001</v>
          </cell>
          <cell r="F30">
            <v>69419.370000000024</v>
          </cell>
        </row>
        <row r="32">
          <cell r="G32" t="str">
            <v>Length of Project Road</v>
          </cell>
        </row>
        <row r="35">
          <cell r="G35" t="str">
            <v>DBM</v>
          </cell>
        </row>
        <row r="36">
          <cell r="D36" t="str">
            <v>Type 1</v>
          </cell>
          <cell r="E36">
            <v>72550.000000000058</v>
          </cell>
          <cell r="F36">
            <v>69033.539999999994</v>
          </cell>
          <cell r="G36">
            <v>68205.137520000004</v>
          </cell>
        </row>
        <row r="37">
          <cell r="D37" t="str">
            <v>Type 2</v>
          </cell>
          <cell r="E37">
            <v>3000</v>
          </cell>
          <cell r="F37">
            <v>2471.6999999999998</v>
          </cell>
          <cell r="G37">
            <v>2409.9075000000003</v>
          </cell>
        </row>
        <row r="38">
          <cell r="D38" t="str">
            <v>Type 3</v>
          </cell>
          <cell r="E38">
            <v>7849.9999999999091</v>
          </cell>
          <cell r="F38">
            <v>6832</v>
          </cell>
          <cell r="G38">
            <v>6661.2</v>
          </cell>
        </row>
        <row r="39">
          <cell r="D39" t="str">
            <v>Type 4</v>
          </cell>
          <cell r="E39">
            <v>8180.0000000000637</v>
          </cell>
          <cell r="F39">
            <v>7653.04</v>
          </cell>
          <cell r="G39">
            <v>7461.7140000000009</v>
          </cell>
        </row>
        <row r="40">
          <cell r="D40" t="str">
            <v>Type 5</v>
          </cell>
          <cell r="E40">
            <v>3419.9999999999591</v>
          </cell>
          <cell r="F40">
            <v>2853.3</v>
          </cell>
          <cell r="G40">
            <v>0</v>
          </cell>
        </row>
        <row r="41">
          <cell r="D41" t="str">
            <v>Total</v>
          </cell>
          <cell r="E41">
            <v>94999.999999999985</v>
          </cell>
          <cell r="F41">
            <v>88843.579999999987</v>
          </cell>
          <cell r="G41">
            <v>84737.959020000009</v>
          </cell>
        </row>
        <row r="42">
          <cell r="E42">
            <v>21019.999999999971</v>
          </cell>
          <cell r="F42">
            <v>19424.209999999963</v>
          </cell>
          <cell r="G42">
            <v>114025.90439000004</v>
          </cell>
        </row>
        <row r="43">
          <cell r="G43">
            <v>-16318.561609999975</v>
          </cell>
        </row>
      </sheetData>
      <sheetData sheetId="3" refreshError="1"/>
      <sheetData sheetId="4" refreshError="1"/>
      <sheetData sheetId="5" refreshError="1">
        <row r="1">
          <cell r="A1" t="str">
            <v>Abstract of Road works for service Roads</v>
          </cell>
        </row>
        <row r="2">
          <cell r="A2" t="str">
            <v>Chainage</v>
          </cell>
          <cell r="C2" t="str">
            <v>Length</v>
          </cell>
          <cell r="D2" t="str">
            <v>Structure lengths for SR</v>
          </cell>
          <cell r="E2" t="str">
            <v>Final Length for SR</v>
          </cell>
          <cell r="F2" t="str">
            <v>Type</v>
          </cell>
          <cell r="G2" t="str">
            <v>Service Road one side</v>
          </cell>
        </row>
        <row r="3">
          <cell r="A3" t="str">
            <v>From</v>
          </cell>
          <cell r="B3" t="str">
            <v>To</v>
          </cell>
          <cell r="G3" t="str">
            <v>Service road width</v>
          </cell>
          <cell r="H3" t="str">
            <v>BC</v>
          </cell>
          <cell r="I3" t="str">
            <v>DBM</v>
          </cell>
          <cell r="J3" t="str">
            <v>PCC</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v>
          </cell>
          <cell r="U3" t="str">
            <v>Open drain</v>
          </cell>
          <cell r="V3" t="str">
            <v>RCC Drain+Foot path (3.5m)</v>
          </cell>
          <cell r="W3" t="str">
            <v>RCC Drain+Foot path (2.5m)</v>
          </cell>
          <cell r="X3" t="str">
            <v>RCC Drain+Foot path (1.5m)</v>
          </cell>
        </row>
        <row r="4">
          <cell r="A4">
            <v>609</v>
          </cell>
          <cell r="B4">
            <v>610.20000000000005</v>
          </cell>
          <cell r="F4" t="str">
            <v>I</v>
          </cell>
        </row>
        <row r="5">
          <cell r="A5">
            <v>610.20000000000005</v>
          </cell>
          <cell r="B5">
            <v>612</v>
          </cell>
          <cell r="C5">
            <v>1799.9999999999545</v>
          </cell>
          <cell r="D5">
            <v>12.4</v>
          </cell>
          <cell r="E5">
            <v>1787.5999999999544</v>
          </cell>
          <cell r="F5" t="str">
            <v>II</v>
          </cell>
        </row>
        <row r="6">
          <cell r="A6">
            <v>612</v>
          </cell>
          <cell r="B6">
            <v>613.20000000000005</v>
          </cell>
          <cell r="F6" t="str">
            <v>I</v>
          </cell>
        </row>
        <row r="7">
          <cell r="A7">
            <v>613.20000000000005</v>
          </cell>
          <cell r="B7">
            <v>614.1</v>
          </cell>
          <cell r="C7">
            <v>899.99999999997726</v>
          </cell>
          <cell r="D7">
            <v>0</v>
          </cell>
          <cell r="E7">
            <v>899.99999999997726</v>
          </cell>
          <cell r="F7" t="str">
            <v>IV</v>
          </cell>
        </row>
        <row r="8">
          <cell r="A8">
            <v>614.1</v>
          </cell>
          <cell r="B8">
            <v>614.9</v>
          </cell>
          <cell r="F8" t="str">
            <v>I</v>
          </cell>
        </row>
        <row r="9">
          <cell r="A9">
            <v>614.9</v>
          </cell>
          <cell r="B9">
            <v>615.95000000000005</v>
          </cell>
          <cell r="C9">
            <v>1050.0000000000682</v>
          </cell>
          <cell r="D9">
            <v>2.35</v>
          </cell>
          <cell r="E9">
            <v>1047.6500000000683</v>
          </cell>
          <cell r="F9" t="str">
            <v>IV</v>
          </cell>
        </row>
        <row r="10">
          <cell r="A10">
            <v>615.95000000000005</v>
          </cell>
          <cell r="B10">
            <v>617</v>
          </cell>
          <cell r="F10" t="str">
            <v>I</v>
          </cell>
        </row>
        <row r="11">
          <cell r="A11">
            <v>617</v>
          </cell>
          <cell r="B11">
            <v>618.20000000000005</v>
          </cell>
          <cell r="C11">
            <v>1200.0000000000455</v>
          </cell>
          <cell r="D11">
            <v>3.6</v>
          </cell>
          <cell r="E11">
            <v>1196.4000000000456</v>
          </cell>
          <cell r="F11" t="str">
            <v>II</v>
          </cell>
        </row>
        <row r="12">
          <cell r="A12">
            <v>618.20000000000005</v>
          </cell>
          <cell r="B12">
            <v>630.79999999999995</v>
          </cell>
          <cell r="F12" t="str">
            <v>I</v>
          </cell>
        </row>
        <row r="13">
          <cell r="A13">
            <v>630.79999999999995</v>
          </cell>
          <cell r="B13">
            <v>632.4</v>
          </cell>
          <cell r="C13">
            <v>1600.0000000000227</v>
          </cell>
          <cell r="D13">
            <v>9.8000000000000007</v>
          </cell>
          <cell r="E13">
            <v>1590.2000000000228</v>
          </cell>
          <cell r="F13" t="str">
            <v>IV</v>
          </cell>
        </row>
        <row r="14">
          <cell r="A14">
            <v>632.4</v>
          </cell>
          <cell r="B14">
            <v>635.5</v>
          </cell>
          <cell r="F14" t="str">
            <v>I</v>
          </cell>
        </row>
        <row r="15">
          <cell r="A15">
            <v>635.5</v>
          </cell>
          <cell r="B15">
            <v>636</v>
          </cell>
          <cell r="C15">
            <v>500</v>
          </cell>
          <cell r="D15">
            <v>0</v>
          </cell>
          <cell r="E15">
            <v>500</v>
          </cell>
          <cell r="F15" t="str">
            <v>III</v>
          </cell>
        </row>
        <row r="16">
          <cell r="A16">
            <v>636</v>
          </cell>
          <cell r="B16">
            <v>640.9</v>
          </cell>
          <cell r="F16" t="str">
            <v>I</v>
          </cell>
        </row>
        <row r="17">
          <cell r="A17">
            <v>640.9</v>
          </cell>
          <cell r="B17">
            <v>641.5</v>
          </cell>
          <cell r="C17">
            <v>600.00000000002274</v>
          </cell>
          <cell r="D17">
            <v>0</v>
          </cell>
          <cell r="E17">
            <v>600.00000000002274</v>
          </cell>
          <cell r="F17" t="str">
            <v>III</v>
          </cell>
        </row>
        <row r="18">
          <cell r="A18">
            <v>641.5</v>
          </cell>
          <cell r="B18">
            <v>650.6</v>
          </cell>
          <cell r="F18" t="str">
            <v>I</v>
          </cell>
        </row>
        <row r="19">
          <cell r="A19">
            <v>650.6</v>
          </cell>
          <cell r="B19">
            <v>651.6</v>
          </cell>
          <cell r="C19">
            <v>1000</v>
          </cell>
          <cell r="D19">
            <v>0</v>
          </cell>
          <cell r="E19">
            <v>1000</v>
          </cell>
          <cell r="F19" t="str">
            <v>III</v>
          </cell>
        </row>
        <row r="20">
          <cell r="A20">
            <v>651.6</v>
          </cell>
          <cell r="B20">
            <v>652.20000000000005</v>
          </cell>
          <cell r="F20" t="str">
            <v>I</v>
          </cell>
        </row>
        <row r="21">
          <cell r="A21">
            <v>652.20000000000005</v>
          </cell>
          <cell r="B21">
            <v>652.9</v>
          </cell>
          <cell r="C21">
            <v>699.99999999993179</v>
          </cell>
          <cell r="D21">
            <v>0</v>
          </cell>
          <cell r="E21">
            <v>699.99999999993179</v>
          </cell>
          <cell r="F21" t="str">
            <v>III</v>
          </cell>
        </row>
        <row r="22">
          <cell r="A22">
            <v>652.9</v>
          </cell>
          <cell r="B22">
            <v>659.95</v>
          </cell>
          <cell r="F22" t="str">
            <v>I</v>
          </cell>
        </row>
        <row r="23">
          <cell r="A23">
            <v>659.95</v>
          </cell>
          <cell r="B23">
            <v>661.4</v>
          </cell>
          <cell r="C23">
            <v>1449.9999999999318</v>
          </cell>
          <cell r="D23">
            <v>3</v>
          </cell>
          <cell r="E23">
            <v>1446.9999999999318</v>
          </cell>
          <cell r="F23" t="str">
            <v>III</v>
          </cell>
        </row>
        <row r="24">
          <cell r="A24">
            <v>661.4</v>
          </cell>
          <cell r="B24">
            <v>675.4</v>
          </cell>
          <cell r="F24" t="str">
            <v>I</v>
          </cell>
        </row>
        <row r="25">
          <cell r="A25">
            <v>675.4</v>
          </cell>
          <cell r="B25">
            <v>679</v>
          </cell>
          <cell r="C25">
            <v>3600.0000000000227</v>
          </cell>
          <cell r="D25">
            <v>15</v>
          </cell>
          <cell r="E25">
            <v>3585.0000000000227</v>
          </cell>
          <cell r="F25" t="str">
            <v>III</v>
          </cell>
        </row>
        <row r="26">
          <cell r="A26">
            <v>679</v>
          </cell>
          <cell r="B26">
            <v>691</v>
          </cell>
          <cell r="F26" t="str">
            <v>I</v>
          </cell>
        </row>
        <row r="27">
          <cell r="A27">
            <v>691</v>
          </cell>
          <cell r="B27">
            <v>695</v>
          </cell>
          <cell r="C27">
            <v>4000</v>
          </cell>
          <cell r="D27">
            <v>14.81</v>
          </cell>
          <cell r="E27">
            <v>3985.19</v>
          </cell>
          <cell r="F27" t="str">
            <v>IV</v>
          </cell>
        </row>
        <row r="28">
          <cell r="A28">
            <v>695</v>
          </cell>
          <cell r="B28">
            <v>699.95</v>
          </cell>
          <cell r="F28" t="str">
            <v>I</v>
          </cell>
        </row>
        <row r="29">
          <cell r="A29">
            <v>699.95</v>
          </cell>
          <cell r="B29">
            <v>700.58</v>
          </cell>
          <cell r="C29">
            <v>629.99999999999545</v>
          </cell>
          <cell r="D29">
            <v>0</v>
          </cell>
          <cell r="E29">
            <v>629.99999999999545</v>
          </cell>
          <cell r="F29" t="str">
            <v>IV</v>
          </cell>
        </row>
        <row r="30">
          <cell r="A30">
            <v>700.58</v>
          </cell>
          <cell r="B30">
            <v>704</v>
          </cell>
          <cell r="D30">
            <v>43.9</v>
          </cell>
          <cell r="F30" t="str">
            <v>V</v>
          </cell>
        </row>
        <row r="32">
          <cell r="A32" t="str">
            <v>Acceleration, Decceleration lanes</v>
          </cell>
          <cell r="E32">
            <v>3300</v>
          </cell>
          <cell r="F32" t="str">
            <v>7m to 0m</v>
          </cell>
        </row>
        <row r="33">
          <cell r="C33">
            <v>19029.999999999971</v>
          </cell>
          <cell r="D33">
            <v>104.86000000000001</v>
          </cell>
          <cell r="E33">
            <v>18969.039999999968</v>
          </cell>
        </row>
        <row r="36">
          <cell r="F36" t="str">
            <v>Length of Servie Road on BS</v>
          </cell>
        </row>
        <row r="37">
          <cell r="F37" t="str">
            <v>No of service Roads</v>
          </cell>
        </row>
        <row r="55">
          <cell r="A55">
            <v>609</v>
          </cell>
          <cell r="B55">
            <v>610.20000000000005</v>
          </cell>
          <cell r="F55" t="str">
            <v>I</v>
          </cell>
        </row>
        <row r="56">
          <cell r="A56">
            <v>610.20000000000005</v>
          </cell>
          <cell r="B56">
            <v>612</v>
          </cell>
          <cell r="C56">
            <v>1799.9999999999545</v>
          </cell>
          <cell r="D56">
            <v>12.4</v>
          </cell>
          <cell r="E56">
            <v>1787.5999999999544</v>
          </cell>
          <cell r="F56" t="str">
            <v>II</v>
          </cell>
        </row>
        <row r="57">
          <cell r="A57">
            <v>612</v>
          </cell>
          <cell r="B57">
            <v>613.20000000000005</v>
          </cell>
          <cell r="F57" t="str">
            <v>I</v>
          </cell>
        </row>
        <row r="58">
          <cell r="A58">
            <v>613.20000000000005</v>
          </cell>
          <cell r="B58">
            <v>614.04999999999995</v>
          </cell>
          <cell r="C58">
            <v>849.99999999990905</v>
          </cell>
          <cell r="D58">
            <v>0</v>
          </cell>
          <cell r="E58">
            <v>849.99999999990905</v>
          </cell>
          <cell r="F58" t="str">
            <v>IV</v>
          </cell>
        </row>
        <row r="59">
          <cell r="A59">
            <v>614.04999999999995</v>
          </cell>
          <cell r="B59">
            <v>614.1</v>
          </cell>
          <cell r="C59">
            <v>50.000000000068212</v>
          </cell>
          <cell r="D59">
            <v>0</v>
          </cell>
          <cell r="E59">
            <v>50.000000000068212</v>
          </cell>
          <cell r="F59" t="str">
            <v>IV</v>
          </cell>
        </row>
        <row r="60">
          <cell r="A60">
            <v>614.1</v>
          </cell>
          <cell r="B60">
            <v>614.9</v>
          </cell>
          <cell r="F60" t="str">
            <v>I</v>
          </cell>
        </row>
        <row r="61">
          <cell r="A61">
            <v>614.9</v>
          </cell>
          <cell r="B61">
            <v>615.9</v>
          </cell>
          <cell r="C61">
            <v>1000</v>
          </cell>
          <cell r="D61">
            <v>2.35</v>
          </cell>
          <cell r="E61">
            <v>997.65</v>
          </cell>
          <cell r="F61" t="str">
            <v>IV</v>
          </cell>
        </row>
        <row r="62">
          <cell r="A62">
            <v>615.9</v>
          </cell>
          <cell r="B62">
            <v>615.95000000000005</v>
          </cell>
          <cell r="C62">
            <v>50.000000000068212</v>
          </cell>
          <cell r="E62">
            <v>50.000000000068212</v>
          </cell>
          <cell r="F62" t="str">
            <v>IV</v>
          </cell>
        </row>
        <row r="63">
          <cell r="A63">
            <v>615.95000000000005</v>
          </cell>
          <cell r="B63">
            <v>617</v>
          </cell>
          <cell r="F63" t="str">
            <v>I</v>
          </cell>
        </row>
        <row r="64">
          <cell r="A64">
            <v>617</v>
          </cell>
          <cell r="B64">
            <v>618.20000000000005</v>
          </cell>
          <cell r="C64">
            <v>1200.0000000000455</v>
          </cell>
          <cell r="D64">
            <v>3.6</v>
          </cell>
          <cell r="E64">
            <v>1196.4000000000456</v>
          </cell>
          <cell r="F64" t="str">
            <v>II</v>
          </cell>
        </row>
        <row r="65">
          <cell r="A65">
            <v>618.20000000000005</v>
          </cell>
          <cell r="B65">
            <v>630.79999999999995</v>
          </cell>
          <cell r="F65" t="str">
            <v>I</v>
          </cell>
        </row>
        <row r="66">
          <cell r="A66">
            <v>630.79999999999995</v>
          </cell>
          <cell r="B66">
            <v>630.85</v>
          </cell>
          <cell r="C66">
            <v>50.000000000068212</v>
          </cell>
          <cell r="D66">
            <v>9.8000000000000007</v>
          </cell>
          <cell r="E66">
            <v>40.200000000068215</v>
          </cell>
          <cell r="F66" t="str">
            <v>IV</v>
          </cell>
        </row>
        <row r="67">
          <cell r="A67">
            <v>630.85</v>
          </cell>
          <cell r="B67">
            <v>632.4</v>
          </cell>
          <cell r="C67">
            <v>1549.9999999999545</v>
          </cell>
          <cell r="E67">
            <v>1549.9999999999545</v>
          </cell>
          <cell r="F67" t="str">
            <v>IV</v>
          </cell>
        </row>
        <row r="68">
          <cell r="A68">
            <v>632.4</v>
          </cell>
          <cell r="B68">
            <v>635.5</v>
          </cell>
          <cell r="F68" t="str">
            <v>I</v>
          </cell>
        </row>
        <row r="69">
          <cell r="A69">
            <v>635.5</v>
          </cell>
          <cell r="B69">
            <v>636</v>
          </cell>
          <cell r="C69">
            <v>500</v>
          </cell>
          <cell r="D69">
            <v>0</v>
          </cell>
          <cell r="E69">
            <v>500</v>
          </cell>
          <cell r="F69" t="str">
            <v>III</v>
          </cell>
        </row>
        <row r="70">
          <cell r="A70">
            <v>636</v>
          </cell>
          <cell r="B70">
            <v>640.9</v>
          </cell>
          <cell r="F70" t="str">
            <v>I</v>
          </cell>
        </row>
        <row r="71">
          <cell r="A71">
            <v>640.9</v>
          </cell>
          <cell r="B71">
            <v>641.5</v>
          </cell>
          <cell r="C71">
            <v>600.00000000002274</v>
          </cell>
          <cell r="D71">
            <v>0</v>
          </cell>
          <cell r="E71">
            <v>600.00000000002274</v>
          </cell>
          <cell r="F71" t="str">
            <v>III</v>
          </cell>
        </row>
        <row r="72">
          <cell r="A72">
            <v>641.5</v>
          </cell>
          <cell r="B72">
            <v>650.6</v>
          </cell>
          <cell r="F72" t="str">
            <v>I</v>
          </cell>
        </row>
        <row r="73">
          <cell r="A73">
            <v>650.6</v>
          </cell>
          <cell r="B73">
            <v>650.95000000000005</v>
          </cell>
          <cell r="C73">
            <v>350.00000000002274</v>
          </cell>
          <cell r="D73">
            <v>0</v>
          </cell>
          <cell r="E73">
            <v>350.00000000002274</v>
          </cell>
          <cell r="F73" t="str">
            <v>III</v>
          </cell>
        </row>
        <row r="74">
          <cell r="A74">
            <v>650.95000000000005</v>
          </cell>
          <cell r="B74">
            <v>651.38</v>
          </cell>
          <cell r="C74">
            <v>429.99999999994998</v>
          </cell>
          <cell r="D74">
            <v>0</v>
          </cell>
          <cell r="E74">
            <v>429.99999999994998</v>
          </cell>
          <cell r="F74" t="str">
            <v>III</v>
          </cell>
        </row>
        <row r="75">
          <cell r="A75">
            <v>651.38</v>
          </cell>
          <cell r="B75">
            <v>651.54999999999995</v>
          </cell>
          <cell r="C75">
            <v>169.99999999995907</v>
          </cell>
          <cell r="D75">
            <v>0</v>
          </cell>
          <cell r="E75">
            <v>169.99999999995907</v>
          </cell>
          <cell r="F75" t="str">
            <v>III</v>
          </cell>
        </row>
        <row r="76">
          <cell r="A76">
            <v>651.38</v>
          </cell>
          <cell r="B76">
            <v>651.54999999999995</v>
          </cell>
          <cell r="C76">
            <v>169.99999999995907</v>
          </cell>
          <cell r="D76">
            <v>0</v>
          </cell>
          <cell r="E76">
            <v>169.99999999995907</v>
          </cell>
          <cell r="F76" t="str">
            <v>III</v>
          </cell>
        </row>
        <row r="77">
          <cell r="A77">
            <v>651.54999999999995</v>
          </cell>
          <cell r="B77">
            <v>651.6</v>
          </cell>
          <cell r="C77">
            <v>50.000000000068212</v>
          </cell>
          <cell r="D77">
            <v>0</v>
          </cell>
          <cell r="E77">
            <v>50.000000000068212</v>
          </cell>
          <cell r="F77" t="str">
            <v>III</v>
          </cell>
        </row>
        <row r="78">
          <cell r="A78">
            <v>651.6</v>
          </cell>
          <cell r="B78">
            <v>652.20000000000005</v>
          </cell>
          <cell r="F78" t="str">
            <v>I</v>
          </cell>
        </row>
        <row r="79">
          <cell r="A79">
            <v>652.20000000000005</v>
          </cell>
          <cell r="B79">
            <v>652.9</v>
          </cell>
          <cell r="C79">
            <v>699.99999999993179</v>
          </cell>
          <cell r="D79">
            <v>0</v>
          </cell>
          <cell r="E79">
            <v>699.99999999993179</v>
          </cell>
          <cell r="F79" t="str">
            <v>III</v>
          </cell>
        </row>
        <row r="80">
          <cell r="A80">
            <v>652.9</v>
          </cell>
          <cell r="B80">
            <v>659.95</v>
          </cell>
          <cell r="F80" t="str">
            <v>I</v>
          </cell>
        </row>
        <row r="81">
          <cell r="A81">
            <v>659.95</v>
          </cell>
          <cell r="B81">
            <v>660</v>
          </cell>
          <cell r="C81">
            <v>49.999999999954525</v>
          </cell>
          <cell r="E81">
            <v>49.999999999954525</v>
          </cell>
          <cell r="F81" t="str">
            <v>III</v>
          </cell>
        </row>
        <row r="82">
          <cell r="A82">
            <v>660</v>
          </cell>
          <cell r="B82">
            <v>661.35</v>
          </cell>
          <cell r="C82">
            <v>1350.0000000000227</v>
          </cell>
          <cell r="D82">
            <v>3</v>
          </cell>
          <cell r="E82">
            <v>1347.0000000000227</v>
          </cell>
          <cell r="F82" t="str">
            <v>III</v>
          </cell>
        </row>
        <row r="83">
          <cell r="A83">
            <v>661.35</v>
          </cell>
          <cell r="B83">
            <v>661.4</v>
          </cell>
          <cell r="C83">
            <v>49.999999999954525</v>
          </cell>
          <cell r="E83">
            <v>49.999999999954525</v>
          </cell>
          <cell r="F83" t="str">
            <v>III</v>
          </cell>
        </row>
        <row r="84">
          <cell r="A84">
            <v>661.4</v>
          </cell>
          <cell r="B84">
            <v>675.4</v>
          </cell>
          <cell r="F84" t="str">
            <v>I</v>
          </cell>
        </row>
        <row r="85">
          <cell r="A85">
            <v>675.4</v>
          </cell>
          <cell r="B85">
            <v>675.85</v>
          </cell>
          <cell r="C85">
            <v>450.00000000004547</v>
          </cell>
          <cell r="D85">
            <v>15</v>
          </cell>
          <cell r="E85">
            <v>435.00000000004547</v>
          </cell>
          <cell r="F85" t="str">
            <v>III</v>
          </cell>
        </row>
        <row r="86">
          <cell r="A86">
            <v>675.85</v>
          </cell>
          <cell r="B86">
            <v>679</v>
          </cell>
          <cell r="C86">
            <v>3149.9999999999773</v>
          </cell>
          <cell r="E86">
            <v>3149.9999999999773</v>
          </cell>
          <cell r="F86" t="str">
            <v>III</v>
          </cell>
        </row>
        <row r="87">
          <cell r="A87">
            <v>679</v>
          </cell>
          <cell r="B87">
            <v>691</v>
          </cell>
          <cell r="F87" t="str">
            <v>I</v>
          </cell>
        </row>
        <row r="89">
          <cell r="A89" t="str">
            <v>Acceleration, Decceleration lanes</v>
          </cell>
          <cell r="E89">
            <v>3300</v>
          </cell>
          <cell r="F89" t="str">
            <v>7m to 0m</v>
          </cell>
        </row>
        <row r="90">
          <cell r="C90">
            <v>14399.999999999978</v>
          </cell>
          <cell r="D90">
            <v>46.150000000000006</v>
          </cell>
          <cell r="E90">
            <v>14523.84999999994</v>
          </cell>
        </row>
        <row r="93">
          <cell r="B93" t="str">
            <v>Length</v>
          </cell>
          <cell r="C93">
            <v>28799.999999999956</v>
          </cell>
        </row>
        <row r="94">
          <cell r="B94" t="str">
            <v>Nos</v>
          </cell>
          <cell r="C94">
            <v>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row r="25">
          <cell r="G25" t="str">
            <v>Input Rate</v>
          </cell>
        </row>
        <row r="34">
          <cell r="G34" t="str">
            <v>Input Rate</v>
          </cell>
        </row>
        <row r="49">
          <cell r="G49" t="str">
            <v>Input Rate</v>
          </cell>
        </row>
        <row r="53">
          <cell r="G53" t="str">
            <v>Input Rate</v>
          </cell>
        </row>
      </sheetData>
      <sheetData sheetId="3" refreshError="1">
        <row r="16">
          <cell r="D16" t="str">
            <v>Input Rate</v>
          </cell>
        </row>
        <row r="17">
          <cell r="D17" t="str">
            <v>Input Rate</v>
          </cell>
        </row>
        <row r="19">
          <cell r="D19" t="str">
            <v>Input Rate</v>
          </cell>
        </row>
      </sheetData>
      <sheetData sheetId="4" refreshError="1">
        <row r="146">
          <cell r="D146" t="str">
            <v>Input Rate</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7DCE-B172-488A-A1CD-84A45404B5EE}">
  <dimension ref="A1:L19"/>
  <sheetViews>
    <sheetView zoomScaleNormal="100" workbookViewId="0">
      <pane xSplit="1" ySplit="2" topLeftCell="B15" activePane="bottomRight" state="frozen"/>
      <selection pane="topRight" activeCell="C1" sqref="C1"/>
      <selection pane="bottomLeft" activeCell="A5" sqref="A5"/>
      <selection pane="bottomRight" activeCell="B3" sqref="B3"/>
    </sheetView>
  </sheetViews>
  <sheetFormatPr defaultColWidth="8.90625" defaultRowHeight="17" x14ac:dyDescent="0.35"/>
  <cols>
    <col min="1" max="1" width="6" style="126" customWidth="1"/>
    <col min="2" max="2" width="88.54296875" style="134" customWidth="1"/>
    <col min="3" max="3" width="5.26953125" style="110" bestFit="1" customWidth="1"/>
    <col min="4" max="4" width="4.6328125" style="110" bestFit="1" customWidth="1"/>
    <col min="5" max="5" width="12.453125" style="110" bestFit="1" customWidth="1"/>
    <col min="6" max="6" width="7.54296875" style="110" bestFit="1" customWidth="1"/>
    <col min="7" max="7" width="8.36328125" style="110" bestFit="1" customWidth="1"/>
    <col min="8" max="8" width="22.08984375" style="110" bestFit="1" customWidth="1"/>
    <col min="9" max="9" width="16.08984375" style="110" bestFit="1" customWidth="1"/>
    <col min="10" max="10" width="3.81640625" style="110" bestFit="1" customWidth="1"/>
    <col min="11" max="11" width="8.90625" style="110"/>
    <col min="12" max="12" width="7.453125" style="110" bestFit="1" customWidth="1"/>
    <col min="13" max="16384" width="8.90625" style="110"/>
  </cols>
  <sheetData>
    <row r="1" spans="1:12" ht="21.5" x14ac:dyDescent="0.9">
      <c r="A1" s="172" t="s">
        <v>150</v>
      </c>
      <c r="B1" s="173"/>
      <c r="C1" s="173"/>
      <c r="D1" s="173"/>
      <c r="E1" s="173"/>
      <c r="F1" s="173"/>
      <c r="G1" s="174"/>
    </row>
    <row r="2" spans="1:12" s="112" customFormat="1" x14ac:dyDescent="0.35">
      <c r="A2" s="135" t="s">
        <v>2</v>
      </c>
      <c r="B2" s="111" t="s">
        <v>45</v>
      </c>
      <c r="C2" s="111" t="s">
        <v>41</v>
      </c>
      <c r="D2" s="111" t="s">
        <v>62</v>
      </c>
      <c r="E2" s="111" t="s">
        <v>63</v>
      </c>
      <c r="F2" s="111" t="s">
        <v>64</v>
      </c>
      <c r="G2" s="136" t="s">
        <v>44</v>
      </c>
      <c r="L2" s="112" t="s">
        <v>61</v>
      </c>
    </row>
    <row r="3" spans="1:12" s="112" customFormat="1" ht="68" x14ac:dyDescent="0.35">
      <c r="A3" s="137">
        <v>1</v>
      </c>
      <c r="B3" s="113" t="s">
        <v>137</v>
      </c>
      <c r="C3" s="114" t="s">
        <v>136</v>
      </c>
      <c r="D3" s="115"/>
      <c r="E3" s="116">
        <v>1</v>
      </c>
      <c r="F3" s="117">
        <f>E3*D3</f>
        <v>0</v>
      </c>
      <c r="G3" s="138"/>
    </row>
    <row r="4" spans="1:12" ht="68" x14ac:dyDescent="0.7">
      <c r="A4" s="139">
        <f>A3+1</f>
        <v>2</v>
      </c>
      <c r="B4" s="113" t="s">
        <v>138</v>
      </c>
      <c r="C4" s="114" t="s">
        <v>72</v>
      </c>
      <c r="D4" s="118"/>
      <c r="E4" s="114">
        <f>'Quantity Summary'!F3</f>
        <v>630.5</v>
      </c>
      <c r="F4" s="119">
        <f t="shared" ref="F4:F14" si="0">D4*E4</f>
        <v>0</v>
      </c>
      <c r="G4" s="140"/>
      <c r="L4" s="120"/>
    </row>
    <row r="5" spans="1:12" ht="255" x14ac:dyDescent="0.7">
      <c r="A5" s="139">
        <f t="shared" ref="A5:A15" si="1">A4+1</f>
        <v>3</v>
      </c>
      <c r="B5" s="121" t="s">
        <v>139</v>
      </c>
      <c r="C5" s="114" t="s">
        <v>72</v>
      </c>
      <c r="D5" s="118"/>
      <c r="E5" s="122">
        <f>'326.500'!G13+'389.400'!G13</f>
        <v>15150</v>
      </c>
      <c r="F5" s="119">
        <f t="shared" si="0"/>
        <v>0</v>
      </c>
      <c r="G5" s="140"/>
      <c r="L5" s="120"/>
    </row>
    <row r="6" spans="1:12" ht="255" x14ac:dyDescent="0.7">
      <c r="A6" s="139">
        <f t="shared" si="1"/>
        <v>4</v>
      </c>
      <c r="B6" s="113" t="s">
        <v>140</v>
      </c>
      <c r="C6" s="114" t="s">
        <v>72</v>
      </c>
      <c r="D6" s="118"/>
      <c r="E6" s="122">
        <f>'Quantity Summary'!F4</f>
        <v>13449.35</v>
      </c>
      <c r="F6" s="119">
        <f t="shared" si="0"/>
        <v>0</v>
      </c>
      <c r="G6" s="140"/>
      <c r="L6" s="120"/>
    </row>
    <row r="7" spans="1:12" ht="272" x14ac:dyDescent="0.7">
      <c r="A7" s="139">
        <f t="shared" si="1"/>
        <v>5</v>
      </c>
      <c r="B7" s="113" t="s">
        <v>141</v>
      </c>
      <c r="C7" s="114" t="s">
        <v>72</v>
      </c>
      <c r="D7" s="118"/>
      <c r="E7" s="122">
        <f>'Quantity Summary'!F5</f>
        <v>2094.5250000000001</v>
      </c>
      <c r="F7" s="119">
        <f t="shared" si="0"/>
        <v>0</v>
      </c>
      <c r="G7" s="140"/>
      <c r="L7" s="120" t="e">
        <f>VLOOKUP(B7,#REF!,8,0)</f>
        <v>#VALUE!</v>
      </c>
    </row>
    <row r="8" spans="1:12" ht="272" x14ac:dyDescent="0.7">
      <c r="A8" s="139">
        <f t="shared" si="1"/>
        <v>6</v>
      </c>
      <c r="B8" s="113" t="s">
        <v>142</v>
      </c>
      <c r="C8" s="114" t="s">
        <v>72</v>
      </c>
      <c r="D8" s="118"/>
      <c r="E8" s="122">
        <f>'Quantity Summary'!F6</f>
        <v>2199</v>
      </c>
      <c r="F8" s="119">
        <f t="shared" si="0"/>
        <v>0</v>
      </c>
      <c r="G8" s="140"/>
      <c r="L8" s="120" t="e">
        <f>VLOOKUP(B8,#REF!,8,0)</f>
        <v>#VALUE!</v>
      </c>
    </row>
    <row r="9" spans="1:12" ht="68" x14ac:dyDescent="0.7">
      <c r="A9" s="139">
        <f t="shared" si="1"/>
        <v>7</v>
      </c>
      <c r="B9" s="123" t="s">
        <v>143</v>
      </c>
      <c r="C9" s="114" t="s">
        <v>97</v>
      </c>
      <c r="D9" s="118"/>
      <c r="E9" s="122">
        <f>'Quantity Summary'!F7</f>
        <v>11910</v>
      </c>
      <c r="F9" s="119">
        <f t="shared" si="0"/>
        <v>0</v>
      </c>
      <c r="G9" s="140"/>
      <c r="L9" s="120" t="e">
        <f>VLOOKUP(B9,#REF!,8,0)</f>
        <v>#REF!</v>
      </c>
    </row>
    <row r="10" spans="1:12" ht="204" x14ac:dyDescent="0.7">
      <c r="A10" s="139">
        <f t="shared" si="1"/>
        <v>8</v>
      </c>
      <c r="B10" s="123" t="s">
        <v>144</v>
      </c>
      <c r="C10" s="114" t="s">
        <v>72</v>
      </c>
      <c r="D10" s="118"/>
      <c r="E10" s="122">
        <f>'Quantity Summary'!F8</f>
        <v>982.875</v>
      </c>
      <c r="F10" s="119">
        <f t="shared" si="0"/>
        <v>0</v>
      </c>
      <c r="G10" s="140"/>
      <c r="L10" s="120" t="e">
        <f>VLOOKUP(B10,#REF!,8,0)</f>
        <v>#VALUE!</v>
      </c>
    </row>
    <row r="11" spans="1:12" ht="51" x14ac:dyDescent="0.7">
      <c r="A11" s="139">
        <f t="shared" si="1"/>
        <v>9</v>
      </c>
      <c r="B11" s="123" t="s">
        <v>145</v>
      </c>
      <c r="C11" s="114" t="s">
        <v>97</v>
      </c>
      <c r="D11" s="118"/>
      <c r="E11" s="122">
        <f>'Quantity Summary'!F9</f>
        <v>30695</v>
      </c>
      <c r="F11" s="119">
        <f t="shared" si="0"/>
        <v>0</v>
      </c>
      <c r="G11" s="140"/>
      <c r="L11" s="120" t="e">
        <f>VLOOKUP(B11,#REF!,8,0)</f>
        <v>#REF!</v>
      </c>
    </row>
    <row r="12" spans="1:12" ht="204" x14ac:dyDescent="0.7">
      <c r="A12" s="139">
        <f t="shared" si="1"/>
        <v>10</v>
      </c>
      <c r="B12" s="123" t="s">
        <v>146</v>
      </c>
      <c r="C12" s="114" t="s">
        <v>72</v>
      </c>
      <c r="D12" s="118"/>
      <c r="E12" s="122">
        <f>'Quantity Summary'!F10</f>
        <v>1069.25</v>
      </c>
      <c r="F12" s="119">
        <f t="shared" si="0"/>
        <v>0</v>
      </c>
      <c r="G12" s="140"/>
      <c r="J12" s="110">
        <f>540/9</f>
        <v>60</v>
      </c>
      <c r="L12" s="120" t="e">
        <f>VLOOKUP(B12,#REF!,8,0)</f>
        <v>#VALUE!</v>
      </c>
    </row>
    <row r="13" spans="1:12" ht="68" x14ac:dyDescent="0.7">
      <c r="A13" s="139">
        <f t="shared" si="1"/>
        <v>11</v>
      </c>
      <c r="B13" s="123" t="s">
        <v>147</v>
      </c>
      <c r="C13" s="114" t="s">
        <v>103</v>
      </c>
      <c r="D13" s="118"/>
      <c r="E13" s="122">
        <f>'Quantity Summary'!F11*3</f>
        <v>1653</v>
      </c>
      <c r="F13" s="119">
        <f t="shared" si="0"/>
        <v>0</v>
      </c>
      <c r="G13" s="140"/>
      <c r="J13" s="110">
        <f>J12*3</f>
        <v>180</v>
      </c>
      <c r="L13" s="120" t="e">
        <f>VLOOKUP(B13,#REF!,8,0)</f>
        <v>#VALUE!</v>
      </c>
    </row>
    <row r="14" spans="1:12" ht="204" x14ac:dyDescent="0.7">
      <c r="A14" s="139">
        <f t="shared" si="1"/>
        <v>12</v>
      </c>
      <c r="B14" s="123" t="s">
        <v>148</v>
      </c>
      <c r="C14" s="114" t="s">
        <v>97</v>
      </c>
      <c r="D14" s="118"/>
      <c r="E14" s="122">
        <f>'Quantity Summary'!F12*2</f>
        <v>2230.5</v>
      </c>
      <c r="F14" s="119">
        <f t="shared" si="0"/>
        <v>0</v>
      </c>
      <c r="G14" s="140"/>
      <c r="L14" s="120" t="e">
        <f>VLOOKUP(B14,#REF!,8,0)</f>
        <v>#VALUE!</v>
      </c>
    </row>
    <row r="15" spans="1:12" ht="306.5" thickBot="1" x14ac:dyDescent="0.4">
      <c r="A15" s="139">
        <f t="shared" si="1"/>
        <v>13</v>
      </c>
      <c r="B15" s="113" t="s">
        <v>149</v>
      </c>
      <c r="C15" s="114" t="s">
        <v>135</v>
      </c>
      <c r="D15" s="114"/>
      <c r="E15" s="124">
        <f>'Quantity Summary'!F13*2</f>
        <v>1000</v>
      </c>
      <c r="F15" s="125">
        <f>E15*D15</f>
        <v>0</v>
      </c>
      <c r="G15" s="140"/>
    </row>
    <row r="16" spans="1:12" x14ac:dyDescent="0.35">
      <c r="A16" s="141"/>
      <c r="E16" s="127" t="s">
        <v>131</v>
      </c>
      <c r="F16" s="128">
        <f>SUM(F3:F15)</f>
        <v>0</v>
      </c>
      <c r="G16" s="142"/>
    </row>
    <row r="17" spans="1:7" x14ac:dyDescent="0.35">
      <c r="A17" s="141"/>
      <c r="E17" s="129" t="s">
        <v>132</v>
      </c>
      <c r="F17" s="130">
        <f>F16*18%</f>
        <v>0</v>
      </c>
      <c r="G17" s="142"/>
    </row>
    <row r="18" spans="1:7" ht="17.5" thickBot="1" x14ac:dyDescent="0.4">
      <c r="A18" s="143"/>
      <c r="B18" s="144"/>
      <c r="C18" s="145"/>
      <c r="D18" s="145"/>
      <c r="E18" s="131" t="s">
        <v>133</v>
      </c>
      <c r="F18" s="132">
        <f>F16+F17</f>
        <v>0</v>
      </c>
      <c r="G18" s="146"/>
    </row>
    <row r="19" spans="1:7" x14ac:dyDescent="0.35">
      <c r="F19" s="133"/>
    </row>
  </sheetData>
  <mergeCells count="1">
    <mergeCell ref="A1:G1"/>
  </mergeCells>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C1EE0-B04D-4B23-9BC4-E64431189BB5}">
  <sheetPr>
    <tabColor theme="9"/>
  </sheetPr>
  <dimension ref="A1:Q34"/>
  <sheetViews>
    <sheetView zoomScale="66" zoomScaleNormal="66" workbookViewId="0">
      <pane xSplit="1" ySplit="4" topLeftCell="B31" activePane="bottomRight" state="frozen"/>
      <selection pane="topRight" activeCell="B1" sqref="B1"/>
      <selection pane="bottomLeft" activeCell="A5" sqref="A5"/>
      <selection pane="bottomRight" activeCell="P27" sqref="P27"/>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x14ac:dyDescent="0.9">
      <c r="A4" s="13"/>
      <c r="B4" s="13"/>
      <c r="C4" s="13"/>
      <c r="D4" s="62" t="s">
        <v>2</v>
      </c>
      <c r="E4" s="63" t="s">
        <v>45</v>
      </c>
      <c r="F4" s="63" t="s">
        <v>41</v>
      </c>
      <c r="G4" s="63" t="s">
        <v>42</v>
      </c>
      <c r="H4" s="63" t="s">
        <v>46</v>
      </c>
      <c r="I4" s="63" t="s">
        <v>47</v>
      </c>
      <c r="J4" s="63" t="s">
        <v>48</v>
      </c>
      <c r="K4" s="63" t="s">
        <v>43</v>
      </c>
      <c r="L4" s="64" t="s">
        <v>44</v>
      </c>
    </row>
    <row r="5" spans="1:17" x14ac:dyDescent="0.9">
      <c r="D5" s="65">
        <v>1</v>
      </c>
      <c r="E5" s="16" t="s">
        <v>66</v>
      </c>
      <c r="F5" s="17"/>
      <c r="G5" s="17"/>
      <c r="H5" s="17"/>
      <c r="I5" s="17"/>
      <c r="J5" s="17"/>
      <c r="K5" s="18"/>
      <c r="L5" s="66"/>
      <c r="N5" s="14" t="s">
        <v>78</v>
      </c>
      <c r="O5" s="14" t="s">
        <v>77</v>
      </c>
      <c r="P5" s="16" t="s">
        <v>79</v>
      </c>
      <c r="Q5" s="16" t="s">
        <v>44</v>
      </c>
    </row>
    <row r="6" spans="1:17" ht="22" thickBot="1" x14ac:dyDescent="0.95">
      <c r="D6" s="67">
        <v>1.01</v>
      </c>
      <c r="E6" s="16" t="s">
        <v>89</v>
      </c>
      <c r="F6" s="17" t="s">
        <v>72</v>
      </c>
      <c r="G6" s="18">
        <v>1</v>
      </c>
      <c r="H6" s="32">
        <f>O8</f>
        <v>50</v>
      </c>
      <c r="I6" s="47">
        <v>2</v>
      </c>
      <c r="J6" s="47">
        <v>0.42499999999999999</v>
      </c>
      <c r="K6" s="47">
        <f>J6*I6*H6*G6</f>
        <v>42.5</v>
      </c>
      <c r="L6" s="68" t="s">
        <v>90</v>
      </c>
      <c r="N6" s="159">
        <v>356.3</v>
      </c>
      <c r="O6" s="18">
        <v>30</v>
      </c>
      <c r="P6" s="19">
        <v>8</v>
      </c>
      <c r="Q6" s="18" t="s">
        <v>93</v>
      </c>
    </row>
    <row r="7" spans="1:17" ht="22" thickBot="1" x14ac:dyDescent="0.95">
      <c r="D7" s="67"/>
      <c r="E7" s="16"/>
      <c r="F7" s="17"/>
      <c r="G7" s="18"/>
      <c r="H7" s="40"/>
      <c r="I7" s="155" t="s">
        <v>96</v>
      </c>
      <c r="J7" s="156"/>
      <c r="K7" s="49">
        <f>K6</f>
        <v>42.5</v>
      </c>
      <c r="L7" s="69"/>
      <c r="N7" s="160"/>
      <c r="O7" s="18"/>
      <c r="P7" s="19"/>
      <c r="Q7" s="18"/>
    </row>
    <row r="8" spans="1:17" x14ac:dyDescent="0.9">
      <c r="D8" s="67">
        <v>1.02</v>
      </c>
      <c r="E8" s="16" t="s">
        <v>68</v>
      </c>
      <c r="F8" s="18"/>
      <c r="G8" s="18"/>
      <c r="H8" s="17"/>
      <c r="I8" s="44"/>
      <c r="J8" s="48"/>
      <c r="K8" s="45"/>
      <c r="L8" s="68"/>
      <c r="N8" s="161"/>
      <c r="O8" s="18">
        <v>50</v>
      </c>
      <c r="P8" s="19">
        <v>2.5750000000000002</v>
      </c>
      <c r="Q8" s="18" t="s">
        <v>94</v>
      </c>
    </row>
    <row r="9" spans="1:17" ht="22" thickBot="1" x14ac:dyDescent="0.95">
      <c r="D9" s="70" t="s">
        <v>75</v>
      </c>
      <c r="E9" s="17" t="s">
        <v>73</v>
      </c>
      <c r="F9" s="17" t="s">
        <v>72</v>
      </c>
      <c r="G9" s="18">
        <v>1</v>
      </c>
      <c r="H9" s="32">
        <f>O8</f>
        <v>50</v>
      </c>
      <c r="I9" s="20">
        <v>2</v>
      </c>
      <c r="J9" s="18">
        <v>0.25</v>
      </c>
      <c r="K9" s="20">
        <f>J9*I9*H9</f>
        <v>25</v>
      </c>
      <c r="L9" s="68"/>
      <c r="N9" s="18"/>
      <c r="O9" s="18"/>
      <c r="P9" s="17"/>
      <c r="Q9" s="17"/>
    </row>
    <row r="10" spans="1:17" ht="22" thickBot="1" x14ac:dyDescent="0.95">
      <c r="D10" s="70"/>
      <c r="E10" s="17"/>
      <c r="F10" s="17"/>
      <c r="G10" s="18"/>
      <c r="H10" s="40"/>
      <c r="I10" s="147" t="s">
        <v>96</v>
      </c>
      <c r="J10" s="148"/>
      <c r="K10" s="46">
        <f>SUM(K9:K9)</f>
        <v>25</v>
      </c>
      <c r="L10" s="69"/>
      <c r="O10" s="33"/>
      <c r="P10" s="34"/>
    </row>
    <row r="11" spans="1:17" ht="22" thickBot="1" x14ac:dyDescent="0.95">
      <c r="D11" s="67">
        <v>1.03</v>
      </c>
      <c r="E11" s="16" t="s">
        <v>49</v>
      </c>
      <c r="F11" s="18" t="s">
        <v>72</v>
      </c>
      <c r="G11" s="18">
        <v>1</v>
      </c>
      <c r="H11" s="32">
        <f>O8</f>
        <v>50</v>
      </c>
      <c r="I11" s="44">
        <v>2.8</v>
      </c>
      <c r="J11" s="45">
        <v>0.15</v>
      </c>
      <c r="K11" s="45">
        <f>G11*H11*I11*J11</f>
        <v>21</v>
      </c>
      <c r="L11" s="68" t="s">
        <v>90</v>
      </c>
    </row>
    <row r="12" spans="1:17" ht="22" thickBot="1" x14ac:dyDescent="0.95">
      <c r="D12" s="67"/>
      <c r="E12" s="16"/>
      <c r="F12" s="18"/>
      <c r="G12" s="18"/>
      <c r="H12" s="40"/>
      <c r="I12" s="147" t="s">
        <v>96</v>
      </c>
      <c r="J12" s="148"/>
      <c r="K12" s="50">
        <f>SUM(K11:K11)</f>
        <v>21</v>
      </c>
      <c r="L12" s="69"/>
    </row>
    <row r="13" spans="1:17" x14ac:dyDescent="0.9">
      <c r="D13" s="67">
        <v>1.04</v>
      </c>
      <c r="E13" s="16" t="s">
        <v>51</v>
      </c>
      <c r="F13" s="18" t="s">
        <v>72</v>
      </c>
      <c r="G13" s="18">
        <v>1</v>
      </c>
      <c r="H13" s="32">
        <v>80</v>
      </c>
      <c r="I13" s="44">
        <v>2.5</v>
      </c>
      <c r="J13" s="45">
        <v>0.15</v>
      </c>
      <c r="K13" s="45">
        <f>G13*H13*I13*J13</f>
        <v>30</v>
      </c>
      <c r="L13" s="68" t="s">
        <v>90</v>
      </c>
      <c r="N13" s="17" t="s">
        <v>55</v>
      </c>
      <c r="O13" s="17">
        <v>0.05</v>
      </c>
    </row>
    <row r="14" spans="1:17" ht="19.5" customHeight="1" x14ac:dyDescent="0.9">
      <c r="D14" s="67"/>
      <c r="E14" s="17"/>
      <c r="F14" s="18"/>
      <c r="G14" s="18"/>
      <c r="H14" s="18"/>
      <c r="I14" s="157" t="s">
        <v>96</v>
      </c>
      <c r="J14" s="158"/>
      <c r="K14" s="14">
        <f>K13</f>
        <v>30</v>
      </c>
      <c r="L14" s="68"/>
      <c r="N14" s="17" t="s">
        <v>54</v>
      </c>
      <c r="O14" s="17">
        <v>0.05</v>
      </c>
    </row>
    <row r="15" spans="1:17" x14ac:dyDescent="0.9">
      <c r="D15" s="67">
        <v>1.05</v>
      </c>
      <c r="E15" s="16" t="s">
        <v>69</v>
      </c>
      <c r="F15" s="18" t="s">
        <v>97</v>
      </c>
      <c r="G15" s="18">
        <v>1</v>
      </c>
      <c r="H15" s="17"/>
      <c r="I15" s="52"/>
      <c r="J15" s="53"/>
      <c r="K15" s="54">
        <f>K14/0.15</f>
        <v>200</v>
      </c>
      <c r="L15" s="71"/>
      <c r="N15" s="17" t="s">
        <v>51</v>
      </c>
      <c r="O15" s="17">
        <v>0.15</v>
      </c>
    </row>
    <row r="16" spans="1:17" x14ac:dyDescent="0.9">
      <c r="D16" s="67">
        <v>1.06</v>
      </c>
      <c r="E16" s="16" t="s">
        <v>70</v>
      </c>
      <c r="F16" s="18" t="s">
        <v>97</v>
      </c>
      <c r="G16" s="18">
        <v>1</v>
      </c>
      <c r="H16" s="18"/>
      <c r="I16" s="17"/>
      <c r="J16" s="17"/>
      <c r="K16" s="14">
        <f>K18/0.05</f>
        <v>187.5</v>
      </c>
      <c r="L16" s="68"/>
      <c r="N16" s="17" t="s">
        <v>49</v>
      </c>
      <c r="O16" s="17">
        <v>0.15</v>
      </c>
    </row>
    <row r="17" spans="4:15" ht="22" thickBot="1" x14ac:dyDescent="0.95">
      <c r="D17" s="67"/>
      <c r="E17" s="17"/>
      <c r="F17" s="18" t="s">
        <v>72</v>
      </c>
      <c r="G17" s="18">
        <v>1</v>
      </c>
      <c r="H17" s="18">
        <f>O8</f>
        <v>50</v>
      </c>
      <c r="I17" s="52">
        <v>2.5</v>
      </c>
      <c r="J17" s="53">
        <v>7.4999999999999997E-2</v>
      </c>
      <c r="K17" s="43">
        <f>G17*H17*I17*J17</f>
        <v>9.375</v>
      </c>
      <c r="L17" s="68"/>
      <c r="O17" s="12">
        <f>SUM(O13:O16)</f>
        <v>0.4</v>
      </c>
    </row>
    <row r="18" spans="4:15" ht="22" thickBot="1" x14ac:dyDescent="0.95">
      <c r="D18" s="67"/>
      <c r="E18" s="17"/>
      <c r="F18" s="18"/>
      <c r="G18" s="18"/>
      <c r="H18" s="56"/>
      <c r="I18" s="147" t="s">
        <v>88</v>
      </c>
      <c r="J18" s="148"/>
      <c r="K18" s="50">
        <f>SUM(K17:K17)</f>
        <v>9.375</v>
      </c>
      <c r="L18" s="69"/>
    </row>
    <row r="19" spans="4:15" x14ac:dyDescent="0.9">
      <c r="D19" s="67">
        <v>1.08</v>
      </c>
      <c r="E19" s="16" t="s">
        <v>71</v>
      </c>
      <c r="F19" s="18" t="s">
        <v>53</v>
      </c>
      <c r="G19" s="18">
        <v>1</v>
      </c>
      <c r="H19" s="18"/>
      <c r="I19" s="57"/>
      <c r="J19" s="48"/>
      <c r="K19" s="58">
        <f>K22/0.05</f>
        <v>965</v>
      </c>
      <c r="L19" s="68"/>
    </row>
    <row r="20" spans="4:15" x14ac:dyDescent="0.9">
      <c r="D20" s="67">
        <v>1.0900000000000001</v>
      </c>
      <c r="E20" s="17" t="s">
        <v>55</v>
      </c>
      <c r="F20" s="18" t="s">
        <v>72</v>
      </c>
      <c r="G20" s="18">
        <v>2</v>
      </c>
      <c r="H20" s="19">
        <f>O8</f>
        <v>50</v>
      </c>
      <c r="I20" s="19">
        <f>P6</f>
        <v>8</v>
      </c>
      <c r="J20" s="17">
        <v>0.05</v>
      </c>
      <c r="K20" s="20">
        <f>G20*H20*I20*J20</f>
        <v>40</v>
      </c>
      <c r="L20" s="68"/>
    </row>
    <row r="21" spans="4:15" ht="22" thickBot="1" x14ac:dyDescent="0.95">
      <c r="D21" s="67"/>
      <c r="E21" s="17"/>
      <c r="F21" s="18" t="s">
        <v>72</v>
      </c>
      <c r="G21" s="18">
        <v>1</v>
      </c>
      <c r="H21" s="19">
        <f>O6</f>
        <v>30</v>
      </c>
      <c r="I21" s="52">
        <v>5.5</v>
      </c>
      <c r="J21" s="53">
        <v>0.05</v>
      </c>
      <c r="K21" s="42">
        <f>G21*H21*I21*J21</f>
        <v>8.25</v>
      </c>
      <c r="L21" s="69"/>
    </row>
    <row r="22" spans="4:15" ht="22" thickBot="1" x14ac:dyDescent="0.95">
      <c r="D22" s="67"/>
      <c r="E22" s="17"/>
      <c r="F22" s="18"/>
      <c r="G22" s="18"/>
      <c r="H22" s="59"/>
      <c r="I22" s="147" t="s">
        <v>96</v>
      </c>
      <c r="J22" s="148"/>
      <c r="K22" s="46">
        <f>SUM(K20:K21)</f>
        <v>48.25</v>
      </c>
      <c r="L22" s="69"/>
    </row>
    <row r="23" spans="4:15" x14ac:dyDescent="0.9">
      <c r="D23" s="70">
        <v>1.1000000000000001</v>
      </c>
      <c r="E23" s="16" t="s">
        <v>80</v>
      </c>
      <c r="F23" s="17"/>
      <c r="G23" s="17"/>
      <c r="H23" s="17"/>
      <c r="I23" s="48"/>
      <c r="J23" s="48"/>
      <c r="K23" s="45"/>
      <c r="L23" s="68"/>
    </row>
    <row r="24" spans="4:15" x14ac:dyDescent="0.9">
      <c r="D24" s="70"/>
      <c r="E24" s="17" t="s">
        <v>86</v>
      </c>
      <c r="F24" s="17" t="s">
        <v>103</v>
      </c>
      <c r="G24" s="17">
        <v>2</v>
      </c>
      <c r="H24" s="17"/>
      <c r="I24" s="17"/>
      <c r="J24" s="17"/>
      <c r="K24" s="18">
        <f>ROUND(O6/18,0)*2</f>
        <v>4</v>
      </c>
      <c r="L24" s="68"/>
    </row>
    <row r="25" spans="4:15" x14ac:dyDescent="0.9">
      <c r="D25" s="70"/>
      <c r="E25" s="17" t="s">
        <v>84</v>
      </c>
      <c r="F25" s="17" t="s">
        <v>103</v>
      </c>
      <c r="G25" s="17">
        <v>0</v>
      </c>
      <c r="H25" s="17"/>
      <c r="I25" s="17"/>
      <c r="J25" s="17"/>
      <c r="K25" s="18">
        <f>G25*13</f>
        <v>0</v>
      </c>
      <c r="L25" s="66" t="s">
        <v>85</v>
      </c>
    </row>
    <row r="26" spans="4:15" ht="22" thickBot="1" x14ac:dyDescent="0.95">
      <c r="D26" s="70"/>
      <c r="E26" s="17" t="s">
        <v>100</v>
      </c>
      <c r="F26" s="17" t="s">
        <v>103</v>
      </c>
      <c r="G26" s="17">
        <v>1</v>
      </c>
      <c r="H26" s="53"/>
      <c r="I26" s="53"/>
      <c r="J26" s="53"/>
      <c r="K26" s="43">
        <f>16*2</f>
        <v>32</v>
      </c>
      <c r="L26" s="66"/>
    </row>
    <row r="27" spans="4:15" ht="22" thickBot="1" x14ac:dyDescent="0.95">
      <c r="D27" s="70"/>
      <c r="E27" s="17"/>
      <c r="F27" s="17"/>
      <c r="G27" s="51"/>
      <c r="H27" s="149" t="s">
        <v>96</v>
      </c>
      <c r="I27" s="150"/>
      <c r="J27" s="151"/>
      <c r="K27" s="50">
        <f>SUM(K24:K26)</f>
        <v>36</v>
      </c>
      <c r="L27" s="72"/>
    </row>
    <row r="28" spans="4:15" x14ac:dyDescent="0.9">
      <c r="D28" s="70"/>
      <c r="E28" s="16" t="s">
        <v>59</v>
      </c>
      <c r="F28" s="17"/>
      <c r="G28" s="17"/>
      <c r="H28" s="48"/>
      <c r="I28" s="48"/>
      <c r="J28" s="48"/>
      <c r="K28" s="45"/>
      <c r="L28" s="68"/>
    </row>
    <row r="29" spans="4:15" x14ac:dyDescent="0.9">
      <c r="D29" s="70">
        <v>1.1100000000000001</v>
      </c>
      <c r="E29" s="17" t="s">
        <v>81</v>
      </c>
      <c r="F29" s="17" t="s">
        <v>97</v>
      </c>
      <c r="G29" s="18">
        <v>1</v>
      </c>
      <c r="H29" s="17"/>
      <c r="I29" s="17"/>
      <c r="J29" s="17"/>
      <c r="K29" s="18">
        <f>ROUND(O6*0.333,0)</f>
        <v>10</v>
      </c>
      <c r="L29" s="68"/>
    </row>
    <row r="30" spans="4:15" x14ac:dyDescent="0.9">
      <c r="D30" s="70">
        <v>1.1299999999999999</v>
      </c>
      <c r="E30" s="17" t="s">
        <v>99</v>
      </c>
      <c r="F30" s="17" t="s">
        <v>97</v>
      </c>
      <c r="G30" s="18">
        <v>1</v>
      </c>
      <c r="H30" s="17">
        <v>2.0499999999999998</v>
      </c>
      <c r="I30" s="17">
        <v>2.5</v>
      </c>
      <c r="J30" s="17"/>
      <c r="K30" s="18">
        <f>I30*H30</f>
        <v>5.125</v>
      </c>
      <c r="L30" s="66"/>
    </row>
    <row r="31" spans="4:15" x14ac:dyDescent="0.9">
      <c r="D31" s="70">
        <v>1.1399999999999999</v>
      </c>
      <c r="E31" s="17" t="s">
        <v>98</v>
      </c>
      <c r="F31" s="17" t="s">
        <v>97</v>
      </c>
      <c r="G31" s="18">
        <v>1</v>
      </c>
      <c r="H31" s="17"/>
      <c r="I31" s="17"/>
      <c r="J31" s="17"/>
      <c r="K31" s="18">
        <f>P6*0.5*3</f>
        <v>12</v>
      </c>
      <c r="L31" s="66"/>
    </row>
    <row r="32" spans="4:15" ht="22" thickBot="1" x14ac:dyDescent="0.95">
      <c r="D32" s="70">
        <v>1.1499999999999999</v>
      </c>
      <c r="E32" s="17" t="s">
        <v>102</v>
      </c>
      <c r="F32" s="17" t="s">
        <v>97</v>
      </c>
      <c r="G32" s="18">
        <v>2</v>
      </c>
      <c r="H32" s="52">
        <f>P6</f>
        <v>8</v>
      </c>
      <c r="I32" s="53">
        <f>0.3</f>
        <v>0.3</v>
      </c>
      <c r="J32" s="53"/>
      <c r="K32" s="43">
        <f>G32*H32*I32</f>
        <v>4.8</v>
      </c>
      <c r="L32" s="66"/>
    </row>
    <row r="33" spans="4:12" ht="22" thickBot="1" x14ac:dyDescent="0.95">
      <c r="D33" s="70"/>
      <c r="E33" s="17"/>
      <c r="F33" s="17"/>
      <c r="G33" s="56"/>
      <c r="H33" s="149" t="s">
        <v>101</v>
      </c>
      <c r="I33" s="150"/>
      <c r="J33" s="151"/>
      <c r="K33" s="50">
        <f>SUM(K29:K32)</f>
        <v>31.925000000000001</v>
      </c>
      <c r="L33" s="72"/>
    </row>
    <row r="34" spans="4:12" ht="22" thickBot="1" x14ac:dyDescent="0.95">
      <c r="D34" s="73">
        <v>1.1499999999999999</v>
      </c>
      <c r="E34" s="74" t="s">
        <v>87</v>
      </c>
      <c r="F34" s="75" t="s">
        <v>83</v>
      </c>
      <c r="G34" s="76">
        <v>0</v>
      </c>
      <c r="H34" s="77">
        <v>52</v>
      </c>
      <c r="I34" s="77"/>
      <c r="J34" s="77"/>
      <c r="K34" s="78">
        <f>PRODUCT(G34:J34)</f>
        <v>0</v>
      </c>
      <c r="L34" s="79"/>
    </row>
  </sheetData>
  <mergeCells count="9">
    <mergeCell ref="I22:J22"/>
    <mergeCell ref="H27:J27"/>
    <mergeCell ref="H33:J33"/>
    <mergeCell ref="N6:N8"/>
    <mergeCell ref="I7:J7"/>
    <mergeCell ref="I10:J10"/>
    <mergeCell ref="I12:J12"/>
    <mergeCell ref="I14:J14"/>
    <mergeCell ref="I18:J1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FC9F-9679-45B1-95EB-378915467B75}">
  <sheetPr>
    <tabColor theme="9"/>
  </sheetPr>
  <dimension ref="A1:Q36"/>
  <sheetViews>
    <sheetView zoomScale="66" zoomScaleNormal="66" workbookViewId="0">
      <pane xSplit="1" ySplit="4" topLeftCell="B5" activePane="bottomRight" state="frozen"/>
      <selection pane="topRight" activeCell="B1" sqref="B1"/>
      <selection pane="bottomLeft" activeCell="A5" sqref="A5"/>
      <selection pane="bottomRight" activeCell="I11" sqref="I11:J11"/>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x14ac:dyDescent="0.9">
      <c r="A4" s="13"/>
      <c r="B4" s="13"/>
      <c r="C4" s="13"/>
      <c r="D4" s="62" t="s">
        <v>2</v>
      </c>
      <c r="E4" s="63" t="s">
        <v>45</v>
      </c>
      <c r="F4" s="63" t="s">
        <v>41</v>
      </c>
      <c r="G4" s="63" t="s">
        <v>42</v>
      </c>
      <c r="H4" s="63" t="s">
        <v>46</v>
      </c>
      <c r="I4" s="63" t="s">
        <v>47</v>
      </c>
      <c r="J4" s="63" t="s">
        <v>48</v>
      </c>
      <c r="K4" s="63" t="s">
        <v>43</v>
      </c>
      <c r="L4" s="64" t="s">
        <v>44</v>
      </c>
    </row>
    <row r="5" spans="1:17" x14ac:dyDescent="0.9">
      <c r="D5" s="65">
        <v>1</v>
      </c>
      <c r="E5" s="16" t="s">
        <v>66</v>
      </c>
      <c r="F5" s="17"/>
      <c r="G5" s="17"/>
      <c r="H5" s="17"/>
      <c r="I5" s="17"/>
      <c r="J5" s="17"/>
      <c r="K5" s="18"/>
      <c r="L5" s="66"/>
      <c r="N5" s="14" t="s">
        <v>78</v>
      </c>
      <c r="O5" s="14" t="s">
        <v>77</v>
      </c>
      <c r="P5" s="16" t="s">
        <v>79</v>
      </c>
      <c r="Q5" s="16" t="s">
        <v>44</v>
      </c>
    </row>
    <row r="6" spans="1:17" ht="22" thickBot="1" x14ac:dyDescent="0.95">
      <c r="D6" s="67">
        <v>1.01</v>
      </c>
      <c r="E6" s="16" t="s">
        <v>89</v>
      </c>
      <c r="F6" s="17" t="s">
        <v>72</v>
      </c>
      <c r="G6" s="18">
        <v>1</v>
      </c>
      <c r="H6" s="32">
        <v>70</v>
      </c>
      <c r="I6" s="47">
        <v>2</v>
      </c>
      <c r="J6" s="47">
        <v>0.42499999999999999</v>
      </c>
      <c r="K6" s="47">
        <f>J6*I6*H6*G6</f>
        <v>59.5</v>
      </c>
      <c r="L6" s="68" t="s">
        <v>90</v>
      </c>
      <c r="N6" s="159">
        <v>360.1</v>
      </c>
      <c r="O6" s="18">
        <v>40</v>
      </c>
      <c r="P6" s="19">
        <v>30</v>
      </c>
      <c r="Q6" s="18" t="s">
        <v>93</v>
      </c>
    </row>
    <row r="7" spans="1:17" ht="22" thickBot="1" x14ac:dyDescent="0.95">
      <c r="D7" s="67"/>
      <c r="E7" s="16"/>
      <c r="F7" s="17"/>
      <c r="G7" s="18"/>
      <c r="H7" s="40"/>
      <c r="I7" s="155" t="s">
        <v>96</v>
      </c>
      <c r="J7" s="156"/>
      <c r="K7" s="49">
        <f>K6</f>
        <v>59.5</v>
      </c>
      <c r="L7" s="69"/>
      <c r="N7" s="160"/>
      <c r="O7" s="18"/>
      <c r="P7" s="19"/>
      <c r="Q7" s="18"/>
    </row>
    <row r="8" spans="1:17" x14ac:dyDescent="0.9">
      <c r="D8" s="67">
        <v>1.02</v>
      </c>
      <c r="E8" s="16" t="s">
        <v>68</v>
      </c>
      <c r="F8" s="18"/>
      <c r="G8" s="18"/>
      <c r="H8" s="17"/>
      <c r="I8" s="44"/>
      <c r="J8" s="48"/>
      <c r="K8" s="45"/>
      <c r="L8" s="68"/>
      <c r="N8" s="161"/>
      <c r="O8" s="18">
        <v>70</v>
      </c>
      <c r="P8" s="19">
        <v>5</v>
      </c>
      <c r="Q8" s="18" t="s">
        <v>94</v>
      </c>
    </row>
    <row r="9" spans="1:17" x14ac:dyDescent="0.9">
      <c r="D9" s="70" t="s">
        <v>75</v>
      </c>
      <c r="E9" s="17" t="s">
        <v>73</v>
      </c>
      <c r="F9" s="17" t="s">
        <v>72</v>
      </c>
      <c r="G9" s="18">
        <v>1</v>
      </c>
      <c r="H9" s="32">
        <f>O8</f>
        <v>70</v>
      </c>
      <c r="I9" s="20">
        <v>2</v>
      </c>
      <c r="J9" s="18">
        <v>0.25</v>
      </c>
      <c r="K9" s="20">
        <f>J9*I9*H9</f>
        <v>35</v>
      </c>
      <c r="L9" s="68"/>
      <c r="N9" s="18"/>
      <c r="O9" s="18"/>
      <c r="P9" s="17"/>
      <c r="Q9" s="17"/>
    </row>
    <row r="10" spans="1:17" ht="22" thickBot="1" x14ac:dyDescent="0.95">
      <c r="D10" s="70"/>
      <c r="E10" s="17" t="s">
        <v>121</v>
      </c>
      <c r="F10" s="17" t="s">
        <v>72</v>
      </c>
      <c r="G10" s="18">
        <v>1</v>
      </c>
      <c r="H10" s="40">
        <f>O8</f>
        <v>70</v>
      </c>
      <c r="I10" s="33">
        <v>5</v>
      </c>
      <c r="J10" s="81">
        <v>1.5</v>
      </c>
      <c r="K10" s="20">
        <f>J10*I10*H10</f>
        <v>525</v>
      </c>
      <c r="L10" s="69"/>
      <c r="N10" s="31"/>
      <c r="O10" s="31"/>
    </row>
    <row r="11" spans="1:17" ht="22" thickBot="1" x14ac:dyDescent="0.95">
      <c r="D11" s="70"/>
      <c r="E11" s="17"/>
      <c r="F11" s="17"/>
      <c r="G11" s="18"/>
      <c r="H11" s="40"/>
      <c r="I11" s="147" t="s">
        <v>96</v>
      </c>
      <c r="J11" s="148"/>
      <c r="K11" s="46">
        <f>SUM(K9:K10)</f>
        <v>560</v>
      </c>
      <c r="L11" s="69"/>
      <c r="O11" s="33"/>
      <c r="P11" s="34"/>
    </row>
    <row r="12" spans="1:17" ht="22" thickBot="1" x14ac:dyDescent="0.95">
      <c r="D12" s="67">
        <v>1.03</v>
      </c>
      <c r="E12" s="16" t="s">
        <v>49</v>
      </c>
      <c r="F12" s="18" t="s">
        <v>72</v>
      </c>
      <c r="G12" s="18">
        <v>1</v>
      </c>
      <c r="H12" s="32">
        <f>O8</f>
        <v>70</v>
      </c>
      <c r="I12" s="44">
        <f>I10</f>
        <v>5</v>
      </c>
      <c r="J12" s="45">
        <v>0.15</v>
      </c>
      <c r="K12" s="45">
        <f>G12*H12*I12*J12</f>
        <v>52.5</v>
      </c>
      <c r="L12" s="68" t="s">
        <v>90</v>
      </c>
    </row>
    <row r="13" spans="1:17" ht="22" thickBot="1" x14ac:dyDescent="0.95">
      <c r="D13" s="67"/>
      <c r="E13" s="16"/>
      <c r="F13" s="18"/>
      <c r="G13" s="18"/>
      <c r="H13" s="40"/>
      <c r="I13" s="147" t="s">
        <v>96</v>
      </c>
      <c r="J13" s="148"/>
      <c r="K13" s="50">
        <f>SUM(K12:K12)</f>
        <v>52.5</v>
      </c>
      <c r="L13" s="69"/>
    </row>
    <row r="14" spans="1:17" x14ac:dyDescent="0.9">
      <c r="D14" s="67">
        <v>1.04</v>
      </c>
      <c r="E14" s="16" t="s">
        <v>51</v>
      </c>
      <c r="F14" s="18" t="s">
        <v>72</v>
      </c>
      <c r="G14" s="18">
        <v>1</v>
      </c>
      <c r="H14" s="32">
        <v>80</v>
      </c>
      <c r="I14" s="44">
        <f>I12</f>
        <v>5</v>
      </c>
      <c r="J14" s="45">
        <v>0.15</v>
      </c>
      <c r="K14" s="45">
        <f>G14*H14*I14*J14</f>
        <v>60</v>
      </c>
      <c r="L14" s="68" t="s">
        <v>90</v>
      </c>
      <c r="N14" s="17" t="s">
        <v>55</v>
      </c>
      <c r="O14" s="17">
        <v>0.05</v>
      </c>
    </row>
    <row r="15" spans="1:17" ht="19.5" customHeight="1" x14ac:dyDescent="0.9">
      <c r="D15" s="67"/>
      <c r="E15" s="17"/>
      <c r="F15" s="18"/>
      <c r="G15" s="18"/>
      <c r="H15" s="18"/>
      <c r="I15" s="157" t="s">
        <v>96</v>
      </c>
      <c r="J15" s="158"/>
      <c r="K15" s="14">
        <f>K14</f>
        <v>60</v>
      </c>
      <c r="L15" s="68"/>
      <c r="N15" s="17" t="s">
        <v>54</v>
      </c>
      <c r="O15" s="17">
        <v>0.05</v>
      </c>
    </row>
    <row r="16" spans="1:17" x14ac:dyDescent="0.9">
      <c r="D16" s="67">
        <v>1.05</v>
      </c>
      <c r="E16" s="16" t="s">
        <v>69</v>
      </c>
      <c r="F16" s="18" t="s">
        <v>97</v>
      </c>
      <c r="G16" s="18">
        <v>1</v>
      </c>
      <c r="H16" s="17"/>
      <c r="I16" s="52"/>
      <c r="J16" s="53"/>
      <c r="K16" s="54">
        <f>K15/0.15</f>
        <v>400</v>
      </c>
      <c r="L16" s="71"/>
      <c r="N16" s="17" t="s">
        <v>51</v>
      </c>
      <c r="O16" s="17">
        <v>0.15</v>
      </c>
    </row>
    <row r="17" spans="4:15" x14ac:dyDescent="0.9">
      <c r="D17" s="67">
        <v>1.06</v>
      </c>
      <c r="E17" s="16" t="s">
        <v>70</v>
      </c>
      <c r="F17" s="18" t="s">
        <v>97</v>
      </c>
      <c r="G17" s="18">
        <v>1</v>
      </c>
      <c r="H17" s="18"/>
      <c r="I17" s="17"/>
      <c r="J17" s="17"/>
      <c r="K17" s="14">
        <f>K19/0.05</f>
        <v>210</v>
      </c>
      <c r="L17" s="68"/>
      <c r="N17" s="17" t="s">
        <v>49</v>
      </c>
      <c r="O17" s="17">
        <v>0.15</v>
      </c>
    </row>
    <row r="18" spans="4:15" ht="22" thickBot="1" x14ac:dyDescent="0.95">
      <c r="D18" s="67"/>
      <c r="E18" s="17"/>
      <c r="F18" s="18" t="s">
        <v>72</v>
      </c>
      <c r="G18" s="18">
        <v>1</v>
      </c>
      <c r="H18" s="18">
        <f>O8</f>
        <v>70</v>
      </c>
      <c r="I18" s="52">
        <v>3</v>
      </c>
      <c r="J18" s="53">
        <f>O15</f>
        <v>0.05</v>
      </c>
      <c r="K18" s="43">
        <f>G18*H18*I18*J18</f>
        <v>10.5</v>
      </c>
      <c r="L18" s="68"/>
      <c r="O18" s="12">
        <f>SUM(O14:O17)</f>
        <v>0.4</v>
      </c>
    </row>
    <row r="19" spans="4:15" ht="22" thickBot="1" x14ac:dyDescent="0.95">
      <c r="D19" s="67"/>
      <c r="E19" s="17"/>
      <c r="F19" s="18"/>
      <c r="G19" s="18"/>
      <c r="H19" s="56"/>
      <c r="I19" s="147" t="s">
        <v>88</v>
      </c>
      <c r="J19" s="148"/>
      <c r="K19" s="50">
        <f>SUM(K18:K18)</f>
        <v>10.5</v>
      </c>
      <c r="L19" s="69"/>
    </row>
    <row r="20" spans="4:15" x14ac:dyDescent="0.9">
      <c r="D20" s="67">
        <v>1.08</v>
      </c>
      <c r="E20" s="16" t="s">
        <v>71</v>
      </c>
      <c r="F20" s="18" t="s">
        <v>53</v>
      </c>
      <c r="G20" s="18">
        <v>1</v>
      </c>
      <c r="H20" s="18"/>
      <c r="I20" s="57"/>
      <c r="J20" s="48"/>
      <c r="K20" s="58">
        <f>K23/0.05</f>
        <v>1620</v>
      </c>
      <c r="L20" s="68"/>
    </row>
    <row r="21" spans="4:15" x14ac:dyDescent="0.9">
      <c r="D21" s="67">
        <v>1.0900000000000001</v>
      </c>
      <c r="E21" s="17" t="s">
        <v>55</v>
      </c>
      <c r="F21" s="18" t="s">
        <v>72</v>
      </c>
      <c r="G21" s="18">
        <v>2</v>
      </c>
      <c r="H21" s="19">
        <f>O8</f>
        <v>70</v>
      </c>
      <c r="I21" s="19">
        <v>3</v>
      </c>
      <c r="J21" s="17">
        <v>0.05</v>
      </c>
      <c r="K21" s="20">
        <f>G21*H21*I21*J21</f>
        <v>21</v>
      </c>
      <c r="L21" s="68"/>
    </row>
    <row r="22" spans="4:15" ht="22" thickBot="1" x14ac:dyDescent="0.95">
      <c r="D22" s="67"/>
      <c r="E22" s="17"/>
      <c r="F22" s="18" t="s">
        <v>72</v>
      </c>
      <c r="G22" s="18">
        <v>1</v>
      </c>
      <c r="H22" s="19">
        <f>O6</f>
        <v>40</v>
      </c>
      <c r="I22" s="52">
        <v>30</v>
      </c>
      <c r="J22" s="53">
        <v>0.05</v>
      </c>
      <c r="K22" s="42">
        <f>G22*H22*I22*J22</f>
        <v>60</v>
      </c>
      <c r="L22" s="69"/>
    </row>
    <row r="23" spans="4:15" ht="22" thickBot="1" x14ac:dyDescent="0.95">
      <c r="D23" s="67"/>
      <c r="E23" s="17"/>
      <c r="F23" s="18"/>
      <c r="G23" s="18"/>
      <c r="H23" s="59"/>
      <c r="I23" s="147" t="s">
        <v>96</v>
      </c>
      <c r="J23" s="148"/>
      <c r="K23" s="46">
        <f>SUM(K21:K22)</f>
        <v>81</v>
      </c>
      <c r="L23" s="69"/>
    </row>
    <row r="24" spans="4:15" x14ac:dyDescent="0.9">
      <c r="D24" s="70">
        <v>1.1000000000000001</v>
      </c>
      <c r="E24" s="16" t="s">
        <v>80</v>
      </c>
      <c r="F24" s="17"/>
      <c r="G24" s="17"/>
      <c r="H24" s="17"/>
      <c r="I24" s="48"/>
      <c r="J24" s="48"/>
      <c r="K24" s="45"/>
      <c r="L24" s="68"/>
    </row>
    <row r="25" spans="4:15" x14ac:dyDescent="0.9">
      <c r="D25" s="70"/>
      <c r="E25" s="17" t="s">
        <v>86</v>
      </c>
      <c r="F25" s="17" t="s">
        <v>103</v>
      </c>
      <c r="G25" s="17">
        <v>2</v>
      </c>
      <c r="H25" s="17"/>
      <c r="I25" s="17"/>
      <c r="J25" s="17"/>
      <c r="K25" s="18">
        <f>ROUND(O6/18,0)*2</f>
        <v>4</v>
      </c>
      <c r="L25" s="68"/>
    </row>
    <row r="26" spans="4:15" x14ac:dyDescent="0.9">
      <c r="D26" s="70"/>
      <c r="E26" s="17" t="s">
        <v>84</v>
      </c>
      <c r="F26" s="17" t="s">
        <v>103</v>
      </c>
      <c r="G26" s="17">
        <v>1</v>
      </c>
      <c r="H26" s="17"/>
      <c r="I26" s="17"/>
      <c r="J26" s="17"/>
      <c r="K26" s="18">
        <f>G26*13</f>
        <v>13</v>
      </c>
      <c r="L26" s="66" t="s">
        <v>85</v>
      </c>
    </row>
    <row r="27" spans="4:15" ht="22" thickBot="1" x14ac:dyDescent="0.95">
      <c r="D27" s="70"/>
      <c r="E27" s="17" t="s">
        <v>100</v>
      </c>
      <c r="F27" s="17" t="s">
        <v>103</v>
      </c>
      <c r="G27" s="17">
        <v>1</v>
      </c>
      <c r="H27" s="53"/>
      <c r="I27" s="53"/>
      <c r="J27" s="53"/>
      <c r="K27" s="43">
        <f>P6*2</f>
        <v>60</v>
      </c>
      <c r="L27" s="66"/>
    </row>
    <row r="28" spans="4:15" ht="22" thickBot="1" x14ac:dyDescent="0.95">
      <c r="D28" s="70"/>
      <c r="E28" s="17"/>
      <c r="F28" s="17"/>
      <c r="G28" s="51"/>
      <c r="H28" s="149" t="s">
        <v>96</v>
      </c>
      <c r="I28" s="150"/>
      <c r="J28" s="151"/>
      <c r="K28" s="50">
        <f>SUM(K25:K27)</f>
        <v>77</v>
      </c>
      <c r="L28" s="72"/>
    </row>
    <row r="29" spans="4:15" x14ac:dyDescent="0.9">
      <c r="D29" s="70"/>
      <c r="E29" s="16" t="s">
        <v>59</v>
      </c>
      <c r="F29" s="17"/>
      <c r="G29" s="17"/>
      <c r="H29" s="48"/>
      <c r="I29" s="48"/>
      <c r="J29" s="48"/>
      <c r="K29" s="45"/>
      <c r="L29" s="68"/>
    </row>
    <row r="30" spans="4:15" x14ac:dyDescent="0.9">
      <c r="D30" s="70">
        <v>1.1100000000000001</v>
      </c>
      <c r="E30" s="17" t="s">
        <v>81</v>
      </c>
      <c r="F30" s="17" t="s">
        <v>97</v>
      </c>
      <c r="G30" s="18">
        <v>1</v>
      </c>
      <c r="H30" s="17"/>
      <c r="I30" s="17"/>
      <c r="J30" s="17"/>
      <c r="K30" s="18">
        <f>ROUND(O6*0.333,0)</f>
        <v>13</v>
      </c>
      <c r="L30" s="68"/>
    </row>
    <row r="31" spans="4:15" x14ac:dyDescent="0.9">
      <c r="D31" s="70">
        <v>1.1299999999999999</v>
      </c>
      <c r="E31" s="17" t="s">
        <v>99</v>
      </c>
      <c r="F31" s="17" t="s">
        <v>97</v>
      </c>
      <c r="G31" s="18">
        <v>2</v>
      </c>
      <c r="H31" s="17">
        <v>2.0499999999999998</v>
      </c>
      <c r="I31" s="17">
        <v>2.5</v>
      </c>
      <c r="J31" s="17"/>
      <c r="K31" s="18">
        <f>I31*H31*G31</f>
        <v>10.25</v>
      </c>
      <c r="L31" s="66"/>
    </row>
    <row r="32" spans="4:15" x14ac:dyDescent="0.9">
      <c r="D32" s="70">
        <v>1.1399999999999999</v>
      </c>
      <c r="E32" s="17" t="s">
        <v>98</v>
      </c>
      <c r="F32" s="17" t="s">
        <v>97</v>
      </c>
      <c r="G32" s="18">
        <v>1</v>
      </c>
      <c r="H32" s="17"/>
      <c r="I32" s="17"/>
      <c r="J32" s="17"/>
      <c r="K32" s="18">
        <f>P6*0.5*3</f>
        <v>45</v>
      </c>
      <c r="L32" s="66"/>
    </row>
    <row r="33" spans="4:12" ht="22" thickBot="1" x14ac:dyDescent="0.95">
      <c r="D33" s="70">
        <v>1.1499999999999999</v>
      </c>
      <c r="E33" s="17" t="s">
        <v>102</v>
      </c>
      <c r="F33" s="17" t="s">
        <v>97</v>
      </c>
      <c r="G33" s="18">
        <v>2</v>
      </c>
      <c r="H33" s="52">
        <f>P6</f>
        <v>30</v>
      </c>
      <c r="I33" s="53">
        <f>0.3</f>
        <v>0.3</v>
      </c>
      <c r="J33" s="53"/>
      <c r="K33" s="43">
        <f>G33*H33*I33</f>
        <v>18</v>
      </c>
      <c r="L33" s="66"/>
    </row>
    <row r="34" spans="4:12" ht="22" thickBot="1" x14ac:dyDescent="0.95">
      <c r="D34" s="82"/>
      <c r="E34" s="53"/>
      <c r="F34" s="53"/>
      <c r="G34" s="83"/>
      <c r="H34" s="149" t="s">
        <v>101</v>
      </c>
      <c r="I34" s="150"/>
      <c r="J34" s="151"/>
      <c r="K34" s="50">
        <f>SUM(K30:K33)</f>
        <v>86.25</v>
      </c>
      <c r="L34" s="84"/>
    </row>
    <row r="35" spans="4:12" x14ac:dyDescent="0.9">
      <c r="D35" s="70">
        <v>1.1499999999999999</v>
      </c>
      <c r="E35" s="16" t="s">
        <v>87</v>
      </c>
      <c r="F35" s="17" t="s">
        <v>83</v>
      </c>
      <c r="G35" s="18">
        <v>1</v>
      </c>
      <c r="H35" s="48">
        <v>50</v>
      </c>
      <c r="I35" s="48"/>
      <c r="J35" s="48"/>
      <c r="K35" s="55">
        <f>PRODUCT(G35:J35)</f>
        <v>50</v>
      </c>
      <c r="L35" s="68"/>
    </row>
    <row r="36" spans="4:12" ht="22" thickBot="1" x14ac:dyDescent="0.95">
      <c r="D36" s="85"/>
      <c r="E36" s="75" t="s">
        <v>122</v>
      </c>
      <c r="F36" s="75" t="s">
        <v>83</v>
      </c>
      <c r="G36" s="76">
        <v>1</v>
      </c>
      <c r="H36" s="75">
        <v>50</v>
      </c>
      <c r="I36" s="75"/>
      <c r="J36" s="75"/>
      <c r="K36" s="86">
        <f>PRODUCT(G36:J36)</f>
        <v>50</v>
      </c>
      <c r="L36" s="79"/>
    </row>
  </sheetData>
  <mergeCells count="9">
    <mergeCell ref="I23:J23"/>
    <mergeCell ref="H28:J28"/>
    <mergeCell ref="H34:J34"/>
    <mergeCell ref="N6:N8"/>
    <mergeCell ref="I7:J7"/>
    <mergeCell ref="I11:J11"/>
    <mergeCell ref="I13:J13"/>
    <mergeCell ref="I15:J15"/>
    <mergeCell ref="I19:J1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0386-476E-482E-AC22-FB4F3541B766}">
  <sheetPr>
    <tabColor theme="9"/>
  </sheetPr>
  <dimension ref="A1:Q36"/>
  <sheetViews>
    <sheetView zoomScale="66" zoomScaleNormal="66" workbookViewId="0">
      <pane xSplit="1" ySplit="4" topLeftCell="B34" activePane="bottomRight" state="frozen"/>
      <selection pane="topRight" activeCell="B1" sqref="B1"/>
      <selection pane="bottomLeft" activeCell="A5" sqref="A5"/>
      <selection pane="bottomRight" activeCell="I11" sqref="I11:J11"/>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thickBot="1" x14ac:dyDescent="0.95">
      <c r="A4" s="13"/>
      <c r="B4" s="13"/>
      <c r="C4" s="13"/>
      <c r="D4" s="62" t="s">
        <v>2</v>
      </c>
      <c r="E4" s="63" t="s">
        <v>45</v>
      </c>
      <c r="F4" s="63" t="s">
        <v>41</v>
      </c>
      <c r="G4" s="63" t="s">
        <v>42</v>
      </c>
      <c r="H4" s="63" t="s">
        <v>46</v>
      </c>
      <c r="I4" s="63" t="s">
        <v>47</v>
      </c>
      <c r="J4" s="63" t="s">
        <v>48</v>
      </c>
      <c r="K4" s="63" t="s">
        <v>43</v>
      </c>
      <c r="L4" s="64" t="s">
        <v>44</v>
      </c>
    </row>
    <row r="5" spans="1:17" ht="22" thickBot="1" x14ac:dyDescent="0.95">
      <c r="D5" s="65">
        <v>1</v>
      </c>
      <c r="E5" s="16" t="s">
        <v>66</v>
      </c>
      <c r="F5" s="17"/>
      <c r="G5" s="17"/>
      <c r="H5" s="17"/>
      <c r="I5" s="17"/>
      <c r="J5" s="17"/>
      <c r="K5" s="18"/>
      <c r="L5" s="66"/>
      <c r="N5" s="87" t="s">
        <v>78</v>
      </c>
      <c r="O5" s="88" t="s">
        <v>77</v>
      </c>
      <c r="P5" s="89" t="s">
        <v>79</v>
      </c>
      <c r="Q5" s="90" t="s">
        <v>44</v>
      </c>
    </row>
    <row r="6" spans="1:17" ht="22" thickBot="1" x14ac:dyDescent="0.95">
      <c r="D6" s="67">
        <v>1.01</v>
      </c>
      <c r="E6" s="16" t="s">
        <v>89</v>
      </c>
      <c r="F6" s="17" t="s">
        <v>72</v>
      </c>
      <c r="G6" s="18">
        <v>2</v>
      </c>
      <c r="H6" s="32">
        <v>50</v>
      </c>
      <c r="I6" s="47">
        <v>2</v>
      </c>
      <c r="J6" s="47">
        <v>0.42499999999999999</v>
      </c>
      <c r="K6" s="47">
        <f>J6*I6*H6*G6</f>
        <v>85</v>
      </c>
      <c r="L6" s="68" t="s">
        <v>90</v>
      </c>
      <c r="N6" s="162">
        <v>373.95</v>
      </c>
      <c r="O6" s="45">
        <v>40</v>
      </c>
      <c r="P6" s="57">
        <f>(25+9.5)/2</f>
        <v>17.25</v>
      </c>
      <c r="Q6" s="91" t="s">
        <v>93</v>
      </c>
    </row>
    <row r="7" spans="1:17" ht="22" thickBot="1" x14ac:dyDescent="0.95">
      <c r="D7" s="67"/>
      <c r="E7" s="16"/>
      <c r="F7" s="17"/>
      <c r="G7" s="18"/>
      <c r="H7" s="40"/>
      <c r="I7" s="155" t="s">
        <v>96</v>
      </c>
      <c r="J7" s="156"/>
      <c r="K7" s="49">
        <f>K6</f>
        <v>85</v>
      </c>
      <c r="L7" s="69"/>
      <c r="N7" s="162"/>
      <c r="O7" s="18"/>
      <c r="P7" s="19"/>
      <c r="Q7" s="92"/>
    </row>
    <row r="8" spans="1:17" x14ac:dyDescent="0.9">
      <c r="D8" s="67">
        <v>1.02</v>
      </c>
      <c r="E8" s="16" t="s">
        <v>68</v>
      </c>
      <c r="F8" s="18"/>
      <c r="G8" s="18"/>
      <c r="H8" s="17"/>
      <c r="I8" s="44"/>
      <c r="J8" s="48"/>
      <c r="K8" s="45"/>
      <c r="L8" s="68"/>
      <c r="N8" s="163"/>
      <c r="O8" s="18">
        <v>50</v>
      </c>
      <c r="P8" s="19">
        <v>5</v>
      </c>
      <c r="Q8" s="92" t="s">
        <v>94</v>
      </c>
    </row>
    <row r="9" spans="1:17" ht="22" thickBot="1" x14ac:dyDescent="0.95">
      <c r="D9" s="70" t="s">
        <v>75</v>
      </c>
      <c r="E9" s="17" t="s">
        <v>73</v>
      </c>
      <c r="F9" s="17" t="s">
        <v>72</v>
      </c>
      <c r="G9" s="18">
        <v>2</v>
      </c>
      <c r="H9" s="32">
        <f>O8</f>
        <v>50</v>
      </c>
      <c r="I9" s="20">
        <v>2</v>
      </c>
      <c r="J9" s="18">
        <v>0.25</v>
      </c>
      <c r="K9" s="20">
        <f>J9*I9*H9*G9</f>
        <v>50</v>
      </c>
      <c r="L9" s="68"/>
      <c r="N9" s="73"/>
      <c r="O9" s="76"/>
      <c r="P9" s="75"/>
      <c r="Q9" s="79"/>
    </row>
    <row r="10" spans="1:17" x14ac:dyDescent="0.9">
      <c r="D10" s="70"/>
      <c r="E10" s="17" t="s">
        <v>121</v>
      </c>
      <c r="F10" s="17" t="s">
        <v>72</v>
      </c>
      <c r="G10" s="18">
        <v>2</v>
      </c>
      <c r="H10" s="32">
        <f>O8</f>
        <v>50</v>
      </c>
      <c r="I10" s="20">
        <v>5</v>
      </c>
      <c r="J10" s="18">
        <v>1.68</v>
      </c>
      <c r="K10" s="20">
        <f>J10*I10*H10*G10</f>
        <v>840</v>
      </c>
      <c r="L10" s="69"/>
      <c r="N10" s="31"/>
      <c r="O10" s="31"/>
    </row>
    <row r="11" spans="1:17" ht="22" thickBot="1" x14ac:dyDescent="0.95">
      <c r="D11" s="70"/>
      <c r="E11" s="17"/>
      <c r="F11" s="17"/>
      <c r="G11" s="45"/>
      <c r="H11" s="93"/>
      <c r="I11" s="164" t="s">
        <v>96</v>
      </c>
      <c r="J11" s="165"/>
      <c r="K11" s="60">
        <f>SUM(K9:K10)</f>
        <v>890</v>
      </c>
      <c r="L11" s="69"/>
      <c r="O11" s="33"/>
      <c r="P11" s="34"/>
    </row>
    <row r="12" spans="1:17" ht="22" thickBot="1" x14ac:dyDescent="0.95">
      <c r="D12" s="67">
        <v>1.03</v>
      </c>
      <c r="E12" s="16" t="s">
        <v>49</v>
      </c>
      <c r="F12" s="18" t="s">
        <v>72</v>
      </c>
      <c r="G12" s="18">
        <v>2</v>
      </c>
      <c r="H12" s="32">
        <f>O8</f>
        <v>50</v>
      </c>
      <c r="I12" s="44">
        <f>I10</f>
        <v>5</v>
      </c>
      <c r="J12" s="45">
        <v>0.15</v>
      </c>
      <c r="K12" s="45">
        <f>G12*H12*I12*J12</f>
        <v>75</v>
      </c>
      <c r="L12" s="68" t="s">
        <v>90</v>
      </c>
    </row>
    <row r="13" spans="1:17" ht="22" thickBot="1" x14ac:dyDescent="0.95">
      <c r="D13" s="67"/>
      <c r="E13" s="16"/>
      <c r="F13" s="18"/>
      <c r="G13" s="18"/>
      <c r="H13" s="40"/>
      <c r="I13" s="147" t="s">
        <v>96</v>
      </c>
      <c r="J13" s="148"/>
      <c r="K13" s="50">
        <f>SUM(K12:K12)</f>
        <v>75</v>
      </c>
      <c r="L13" s="69"/>
    </row>
    <row r="14" spans="1:17" x14ac:dyDescent="0.9">
      <c r="D14" s="67">
        <v>1.04</v>
      </c>
      <c r="E14" s="16" t="s">
        <v>51</v>
      </c>
      <c r="F14" s="18" t="s">
        <v>72</v>
      </c>
      <c r="G14" s="18">
        <v>2</v>
      </c>
      <c r="H14" s="32">
        <f>O8</f>
        <v>50</v>
      </c>
      <c r="I14" s="44">
        <f>I12</f>
        <v>5</v>
      </c>
      <c r="J14" s="45">
        <v>0.15</v>
      </c>
      <c r="K14" s="45">
        <f>G14*H14*I14*J14</f>
        <v>75</v>
      </c>
      <c r="L14" s="68" t="s">
        <v>90</v>
      </c>
      <c r="N14" s="17" t="s">
        <v>55</v>
      </c>
      <c r="O14" s="17">
        <v>0.05</v>
      </c>
    </row>
    <row r="15" spans="1:17" ht="19.5" customHeight="1" x14ac:dyDescent="0.9">
      <c r="D15" s="67"/>
      <c r="E15" s="17"/>
      <c r="F15" s="18"/>
      <c r="G15" s="18"/>
      <c r="H15" s="18"/>
      <c r="I15" s="157" t="s">
        <v>96</v>
      </c>
      <c r="J15" s="158"/>
      <c r="K15" s="14">
        <f>K14</f>
        <v>75</v>
      </c>
      <c r="L15" s="68"/>
      <c r="N15" s="17" t="s">
        <v>54</v>
      </c>
      <c r="O15" s="17">
        <v>0.05</v>
      </c>
    </row>
    <row r="16" spans="1:17" x14ac:dyDescent="0.9">
      <c r="D16" s="67">
        <v>1.05</v>
      </c>
      <c r="E16" s="16" t="s">
        <v>69</v>
      </c>
      <c r="F16" s="18" t="s">
        <v>97</v>
      </c>
      <c r="G16" s="18">
        <v>1</v>
      </c>
      <c r="H16" s="17"/>
      <c r="I16" s="52"/>
      <c r="J16" s="53"/>
      <c r="K16" s="54">
        <f>K15/0.15</f>
        <v>500</v>
      </c>
      <c r="L16" s="71"/>
      <c r="N16" s="17" t="s">
        <v>51</v>
      </c>
      <c r="O16" s="17">
        <v>0.15</v>
      </c>
    </row>
    <row r="17" spans="4:15" x14ac:dyDescent="0.9">
      <c r="D17" s="67">
        <v>1.06</v>
      </c>
      <c r="E17" s="16" t="s">
        <v>70</v>
      </c>
      <c r="F17" s="18" t="s">
        <v>97</v>
      </c>
      <c r="G17" s="18">
        <v>1</v>
      </c>
      <c r="H17" s="18"/>
      <c r="I17" s="17"/>
      <c r="J17" s="17"/>
      <c r="K17" s="14">
        <f>K19/0.05</f>
        <v>300</v>
      </c>
      <c r="L17" s="68"/>
      <c r="N17" s="17" t="s">
        <v>49</v>
      </c>
      <c r="O17" s="17">
        <v>0.15</v>
      </c>
    </row>
    <row r="18" spans="4:15" ht="22" thickBot="1" x14ac:dyDescent="0.95">
      <c r="D18" s="67"/>
      <c r="E18" s="16" t="s">
        <v>54</v>
      </c>
      <c r="F18" s="18" t="s">
        <v>72</v>
      </c>
      <c r="G18" s="18">
        <v>2</v>
      </c>
      <c r="H18" s="18">
        <f>O8</f>
        <v>50</v>
      </c>
      <c r="I18" s="52">
        <v>3</v>
      </c>
      <c r="J18" s="53">
        <f>O15</f>
        <v>0.05</v>
      </c>
      <c r="K18" s="43">
        <f>G18*H18*I18*J18</f>
        <v>15</v>
      </c>
      <c r="L18" s="68"/>
      <c r="O18" s="12">
        <f>SUM(O14:O17)</f>
        <v>0.4</v>
      </c>
    </row>
    <row r="19" spans="4:15" ht="22" thickBot="1" x14ac:dyDescent="0.95">
      <c r="D19" s="67"/>
      <c r="E19" s="17"/>
      <c r="F19" s="18"/>
      <c r="G19" s="18"/>
      <c r="H19" s="56"/>
      <c r="I19" s="147" t="s">
        <v>88</v>
      </c>
      <c r="J19" s="148"/>
      <c r="K19" s="50">
        <f>SUM(K18:K18)</f>
        <v>15</v>
      </c>
      <c r="L19" s="69"/>
    </row>
    <row r="20" spans="4:15" x14ac:dyDescent="0.9">
      <c r="D20" s="67">
        <v>1.08</v>
      </c>
      <c r="E20" s="16" t="s">
        <v>71</v>
      </c>
      <c r="F20" s="18" t="s">
        <v>53</v>
      </c>
      <c r="G20" s="18">
        <v>1</v>
      </c>
      <c r="H20" s="18"/>
      <c r="I20" s="57"/>
      <c r="J20" s="48"/>
      <c r="K20" s="58">
        <f>K23/0.05</f>
        <v>990</v>
      </c>
      <c r="L20" s="68"/>
    </row>
    <row r="21" spans="4:15" x14ac:dyDescent="0.9">
      <c r="D21" s="67">
        <v>1.0900000000000001</v>
      </c>
      <c r="E21" s="17" t="s">
        <v>55</v>
      </c>
      <c r="F21" s="18" t="s">
        <v>72</v>
      </c>
      <c r="G21" s="18">
        <v>2</v>
      </c>
      <c r="H21" s="19">
        <f>O8</f>
        <v>50</v>
      </c>
      <c r="I21" s="19">
        <v>3</v>
      </c>
      <c r="J21" s="17">
        <v>0.05</v>
      </c>
      <c r="K21" s="20">
        <f>G21*H21*I21*J21</f>
        <v>15</v>
      </c>
      <c r="L21" s="68"/>
    </row>
    <row r="22" spans="4:15" ht="22" thickBot="1" x14ac:dyDescent="0.95">
      <c r="D22" s="67"/>
      <c r="E22" s="17"/>
      <c r="F22" s="18" t="s">
        <v>72</v>
      </c>
      <c r="G22" s="18">
        <v>1</v>
      </c>
      <c r="H22" s="19">
        <f>O6</f>
        <v>40</v>
      </c>
      <c r="I22" s="52">
        <f>P6</f>
        <v>17.25</v>
      </c>
      <c r="J22" s="53">
        <v>0.05</v>
      </c>
      <c r="K22" s="42">
        <f>G22*H22*I22*J22</f>
        <v>34.5</v>
      </c>
      <c r="L22" s="69"/>
    </row>
    <row r="23" spans="4:15" ht="22" thickBot="1" x14ac:dyDescent="0.95">
      <c r="D23" s="67"/>
      <c r="E23" s="17"/>
      <c r="F23" s="18"/>
      <c r="G23" s="18"/>
      <c r="H23" s="59"/>
      <c r="I23" s="147" t="s">
        <v>96</v>
      </c>
      <c r="J23" s="148"/>
      <c r="K23" s="46">
        <f>SUM(K21:K22)</f>
        <v>49.5</v>
      </c>
      <c r="L23" s="69"/>
    </row>
    <row r="24" spans="4:15" x14ac:dyDescent="0.9">
      <c r="D24" s="70">
        <v>1.1000000000000001</v>
      </c>
      <c r="E24" s="16" t="s">
        <v>80</v>
      </c>
      <c r="F24" s="17"/>
      <c r="G24" s="17"/>
      <c r="H24" s="17"/>
      <c r="I24" s="48"/>
      <c r="J24" s="48"/>
      <c r="K24" s="45"/>
      <c r="L24" s="68"/>
    </row>
    <row r="25" spans="4:15" x14ac:dyDescent="0.9">
      <c r="D25" s="70"/>
      <c r="E25" s="17" t="s">
        <v>86</v>
      </c>
      <c r="F25" s="17" t="s">
        <v>103</v>
      </c>
      <c r="G25" s="17">
        <v>1</v>
      </c>
      <c r="H25" s="17"/>
      <c r="I25" s="17"/>
      <c r="J25" s="17"/>
      <c r="K25" s="18">
        <f>ROUND(O6/18,0)*2</f>
        <v>4</v>
      </c>
      <c r="L25" s="68"/>
    </row>
    <row r="26" spans="4:15" x14ac:dyDescent="0.9">
      <c r="D26" s="70"/>
      <c r="E26" s="17" t="s">
        <v>84</v>
      </c>
      <c r="F26" s="17" t="s">
        <v>103</v>
      </c>
      <c r="G26" s="17">
        <v>1</v>
      </c>
      <c r="H26" s="17"/>
      <c r="I26" s="17"/>
      <c r="J26" s="17"/>
      <c r="K26" s="18">
        <f>G26*13</f>
        <v>13</v>
      </c>
      <c r="L26" s="66"/>
    </row>
    <row r="27" spans="4:15" ht="22" thickBot="1" x14ac:dyDescent="0.95">
      <c r="D27" s="70"/>
      <c r="E27" s="17" t="s">
        <v>100</v>
      </c>
      <c r="F27" s="17" t="s">
        <v>103</v>
      </c>
      <c r="G27" s="17">
        <v>1</v>
      </c>
      <c r="H27" s="53"/>
      <c r="I27" s="53"/>
      <c r="J27" s="53"/>
      <c r="K27" s="43">
        <f>ROUND(P6,0*2)</f>
        <v>17</v>
      </c>
      <c r="L27" s="66"/>
    </row>
    <row r="28" spans="4:15" ht="22" thickBot="1" x14ac:dyDescent="0.95">
      <c r="D28" s="70"/>
      <c r="E28" s="17"/>
      <c r="F28" s="17"/>
      <c r="G28" s="51"/>
      <c r="H28" s="149" t="s">
        <v>96</v>
      </c>
      <c r="I28" s="150"/>
      <c r="J28" s="151"/>
      <c r="K28" s="50">
        <f>SUM(K25:K27)</f>
        <v>34</v>
      </c>
      <c r="L28" s="72"/>
    </row>
    <row r="29" spans="4:15" x14ac:dyDescent="0.9">
      <c r="D29" s="70"/>
      <c r="E29" s="16" t="s">
        <v>59</v>
      </c>
      <c r="F29" s="17"/>
      <c r="G29" s="17"/>
      <c r="H29" s="48"/>
      <c r="I29" s="48"/>
      <c r="J29" s="48"/>
      <c r="K29" s="45"/>
      <c r="L29" s="68"/>
    </row>
    <row r="30" spans="4:15" x14ac:dyDescent="0.9">
      <c r="D30" s="70">
        <v>1.1100000000000001</v>
      </c>
      <c r="E30" s="17" t="s">
        <v>81</v>
      </c>
      <c r="F30" s="17" t="s">
        <v>97</v>
      </c>
      <c r="G30" s="18">
        <v>1</v>
      </c>
      <c r="H30" s="17"/>
      <c r="I30" s="17"/>
      <c r="J30" s="17"/>
      <c r="K30" s="18">
        <f>ROUND(O6*0.333,0)</f>
        <v>13</v>
      </c>
      <c r="L30" s="68"/>
    </row>
    <row r="31" spans="4:15" x14ac:dyDescent="0.9">
      <c r="D31" s="70">
        <v>1.1299999999999999</v>
      </c>
      <c r="E31" s="17" t="s">
        <v>99</v>
      </c>
      <c r="F31" s="17" t="s">
        <v>97</v>
      </c>
      <c r="G31" s="18">
        <v>2</v>
      </c>
      <c r="H31" s="17">
        <v>2.0499999999999998</v>
      </c>
      <c r="I31" s="17">
        <v>2.5</v>
      </c>
      <c r="J31" s="17"/>
      <c r="K31" s="18">
        <f>I31*H31*G31</f>
        <v>10.25</v>
      </c>
      <c r="L31" s="66"/>
    </row>
    <row r="32" spans="4:15" x14ac:dyDescent="0.9">
      <c r="D32" s="70">
        <v>1.1399999999999999</v>
      </c>
      <c r="E32" s="17" t="s">
        <v>98</v>
      </c>
      <c r="F32" s="17" t="s">
        <v>97</v>
      </c>
      <c r="G32" s="18">
        <v>1</v>
      </c>
      <c r="H32" s="17"/>
      <c r="I32" s="17"/>
      <c r="J32" s="17"/>
      <c r="K32" s="18">
        <f>P6*0.5*3</f>
        <v>25.875</v>
      </c>
      <c r="L32" s="66"/>
    </row>
    <row r="33" spans="4:12" ht="22" thickBot="1" x14ac:dyDescent="0.95">
      <c r="D33" s="70">
        <v>1.1499999999999999</v>
      </c>
      <c r="E33" s="17" t="s">
        <v>102</v>
      </c>
      <c r="F33" s="17" t="s">
        <v>97</v>
      </c>
      <c r="G33" s="18">
        <v>2</v>
      </c>
      <c r="H33" s="52">
        <f>P6</f>
        <v>17.25</v>
      </c>
      <c r="I33" s="53">
        <f>0.3</f>
        <v>0.3</v>
      </c>
      <c r="J33" s="53"/>
      <c r="K33" s="43">
        <f>G33*H33*I33</f>
        <v>10.35</v>
      </c>
      <c r="L33" s="66"/>
    </row>
    <row r="34" spans="4:12" ht="22" thickBot="1" x14ac:dyDescent="0.95">
      <c r="D34" s="82"/>
      <c r="E34" s="53"/>
      <c r="F34" s="53"/>
      <c r="G34" s="83"/>
      <c r="H34" s="149" t="s">
        <v>101</v>
      </c>
      <c r="I34" s="150"/>
      <c r="J34" s="151"/>
      <c r="K34" s="50">
        <f>SUM(K30:K33)</f>
        <v>59.475000000000001</v>
      </c>
      <c r="L34" s="84"/>
    </row>
    <row r="35" spans="4:12" x14ac:dyDescent="0.9">
      <c r="D35" s="70">
        <v>1.1499999999999999</v>
      </c>
      <c r="E35" s="16" t="s">
        <v>87</v>
      </c>
      <c r="F35" s="17" t="s">
        <v>83</v>
      </c>
      <c r="G35" s="18">
        <v>1</v>
      </c>
      <c r="H35" s="48">
        <v>0</v>
      </c>
      <c r="I35" s="48"/>
      <c r="J35" s="48"/>
      <c r="K35" s="55">
        <f>PRODUCT(G35:J35)</f>
        <v>0</v>
      </c>
      <c r="L35" s="68"/>
    </row>
    <row r="36" spans="4:12" ht="22" thickBot="1" x14ac:dyDescent="0.95">
      <c r="D36" s="85"/>
      <c r="E36" s="75" t="s">
        <v>122</v>
      </c>
      <c r="F36" s="75" t="s">
        <v>83</v>
      </c>
      <c r="G36" s="76">
        <v>1</v>
      </c>
      <c r="H36" s="75">
        <v>0</v>
      </c>
      <c r="I36" s="75"/>
      <c r="J36" s="75"/>
      <c r="K36" s="86">
        <f>PRODUCT(G36:J36)</f>
        <v>0</v>
      </c>
      <c r="L36" s="79"/>
    </row>
  </sheetData>
  <mergeCells count="9">
    <mergeCell ref="I23:J23"/>
    <mergeCell ref="H28:J28"/>
    <mergeCell ref="H34:J34"/>
    <mergeCell ref="N6:N8"/>
    <mergeCell ref="I7:J7"/>
    <mergeCell ref="I11:J11"/>
    <mergeCell ref="I13:J13"/>
    <mergeCell ref="I15:J15"/>
    <mergeCell ref="I19:J1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A2EF0-6220-40C3-A7EC-17DBC87D451C}">
  <sheetPr>
    <tabColor theme="9"/>
  </sheetPr>
  <dimension ref="A1:Q36"/>
  <sheetViews>
    <sheetView zoomScale="66" zoomScaleNormal="66" workbookViewId="0">
      <pane xSplit="1" ySplit="4" topLeftCell="B25" activePane="bottomRight" state="frozen"/>
      <selection pane="topRight" activeCell="B1" sqref="B1"/>
      <selection pane="bottomLeft" activeCell="A5" sqref="A5"/>
      <selection pane="bottomRight" activeCell="O31" sqref="O31"/>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thickBot="1" x14ac:dyDescent="0.95">
      <c r="A4" s="13"/>
      <c r="B4" s="13"/>
      <c r="C4" s="13"/>
      <c r="D4" s="62" t="s">
        <v>2</v>
      </c>
      <c r="E4" s="63" t="s">
        <v>45</v>
      </c>
      <c r="F4" s="63" t="s">
        <v>41</v>
      </c>
      <c r="G4" s="63" t="s">
        <v>42</v>
      </c>
      <c r="H4" s="63" t="s">
        <v>46</v>
      </c>
      <c r="I4" s="63" t="s">
        <v>47</v>
      </c>
      <c r="J4" s="63" t="s">
        <v>48</v>
      </c>
      <c r="K4" s="63" t="s">
        <v>43</v>
      </c>
      <c r="L4" s="64" t="s">
        <v>44</v>
      </c>
    </row>
    <row r="5" spans="1:17" ht="22" thickBot="1" x14ac:dyDescent="0.95">
      <c r="D5" s="65">
        <v>1</v>
      </c>
      <c r="E5" s="16" t="s">
        <v>66</v>
      </c>
      <c r="F5" s="17"/>
      <c r="G5" s="17"/>
      <c r="H5" s="17"/>
      <c r="I5" s="17"/>
      <c r="J5" s="17"/>
      <c r="K5" s="18"/>
      <c r="L5" s="66"/>
      <c r="N5" s="87" t="s">
        <v>78</v>
      </c>
      <c r="O5" s="88" t="s">
        <v>77</v>
      </c>
      <c r="P5" s="89" t="s">
        <v>79</v>
      </c>
      <c r="Q5" s="90" t="s">
        <v>44</v>
      </c>
    </row>
    <row r="6" spans="1:17" ht="22" thickBot="1" x14ac:dyDescent="0.95">
      <c r="D6" s="67">
        <v>1.01</v>
      </c>
      <c r="E6" s="16" t="s">
        <v>89</v>
      </c>
      <c r="F6" s="17" t="s">
        <v>72</v>
      </c>
      <c r="G6" s="18">
        <v>2</v>
      </c>
      <c r="H6" s="32">
        <v>0</v>
      </c>
      <c r="I6" s="47">
        <v>2</v>
      </c>
      <c r="J6" s="47">
        <v>0.42499999999999999</v>
      </c>
      <c r="K6" s="47">
        <f>J6*I6*H6*G6</f>
        <v>0</v>
      </c>
      <c r="L6" s="68" t="s">
        <v>90</v>
      </c>
      <c r="N6" s="162">
        <v>373.95</v>
      </c>
      <c r="O6" s="45">
        <v>35</v>
      </c>
      <c r="P6" s="57">
        <f>(20+8)/2</f>
        <v>14</v>
      </c>
      <c r="Q6" s="91" t="s">
        <v>93</v>
      </c>
    </row>
    <row r="7" spans="1:17" ht="22" thickBot="1" x14ac:dyDescent="0.95">
      <c r="D7" s="67"/>
      <c r="E7" s="16"/>
      <c r="F7" s="17"/>
      <c r="G7" s="18"/>
      <c r="H7" s="40"/>
      <c r="I7" s="155" t="s">
        <v>96</v>
      </c>
      <c r="J7" s="156"/>
      <c r="K7" s="49">
        <f>K6</f>
        <v>0</v>
      </c>
      <c r="L7" s="69"/>
      <c r="N7" s="162"/>
      <c r="O7" s="18"/>
      <c r="P7" s="19"/>
      <c r="Q7" s="92"/>
    </row>
    <row r="8" spans="1:17" x14ac:dyDescent="0.9">
      <c r="D8" s="67">
        <v>1.02</v>
      </c>
      <c r="E8" s="16" t="s">
        <v>68</v>
      </c>
      <c r="F8" s="18"/>
      <c r="G8" s="18"/>
      <c r="H8" s="17"/>
      <c r="I8" s="44"/>
      <c r="J8" s="48"/>
      <c r="K8" s="45"/>
      <c r="L8" s="68"/>
      <c r="N8" s="163"/>
      <c r="O8" s="18">
        <v>0</v>
      </c>
      <c r="P8" s="19">
        <v>5</v>
      </c>
      <c r="Q8" s="92" t="s">
        <v>94</v>
      </c>
    </row>
    <row r="9" spans="1:17" ht="22" thickBot="1" x14ac:dyDescent="0.95">
      <c r="D9" s="70" t="s">
        <v>75</v>
      </c>
      <c r="E9" s="17" t="s">
        <v>73</v>
      </c>
      <c r="F9" s="17" t="s">
        <v>72</v>
      </c>
      <c r="G9" s="18">
        <v>2</v>
      </c>
      <c r="H9" s="32">
        <f>O8</f>
        <v>0</v>
      </c>
      <c r="I9" s="20">
        <v>0</v>
      </c>
      <c r="J9" s="18">
        <v>0.25</v>
      </c>
      <c r="K9" s="20">
        <f>J9*I9*H9*G9</f>
        <v>0</v>
      </c>
      <c r="L9" s="68"/>
      <c r="N9" s="73"/>
      <c r="O9" s="76"/>
      <c r="P9" s="75"/>
      <c r="Q9" s="79"/>
    </row>
    <row r="10" spans="1:17" x14ac:dyDescent="0.9">
      <c r="D10" s="70"/>
      <c r="E10" s="17" t="s">
        <v>121</v>
      </c>
      <c r="F10" s="17" t="s">
        <v>72</v>
      </c>
      <c r="G10" s="18">
        <v>2</v>
      </c>
      <c r="H10" s="32">
        <f>O8</f>
        <v>0</v>
      </c>
      <c r="I10" s="20">
        <v>0</v>
      </c>
      <c r="J10" s="18">
        <v>3</v>
      </c>
      <c r="K10" s="20">
        <f>J10*I10*H10*G10</f>
        <v>0</v>
      </c>
      <c r="L10" s="69"/>
      <c r="N10" s="31"/>
      <c r="O10" s="31"/>
    </row>
    <row r="11" spans="1:17" ht="22" thickBot="1" x14ac:dyDescent="0.95">
      <c r="D11" s="70"/>
      <c r="E11" s="17"/>
      <c r="F11" s="17"/>
      <c r="G11" s="45"/>
      <c r="H11" s="93"/>
      <c r="I11" s="164" t="s">
        <v>96</v>
      </c>
      <c r="J11" s="165"/>
      <c r="K11" s="60">
        <f>SUM(K9:K10)</f>
        <v>0</v>
      </c>
      <c r="L11" s="69"/>
      <c r="O11" s="33"/>
      <c r="P11" s="34"/>
    </row>
    <row r="12" spans="1:17" ht="22" thickBot="1" x14ac:dyDescent="0.95">
      <c r="D12" s="67">
        <v>1.03</v>
      </c>
      <c r="E12" s="16" t="s">
        <v>49</v>
      </c>
      <c r="F12" s="18" t="s">
        <v>72</v>
      </c>
      <c r="G12" s="18">
        <v>2</v>
      </c>
      <c r="H12" s="32">
        <f>O8</f>
        <v>0</v>
      </c>
      <c r="I12" s="44">
        <f>I10</f>
        <v>0</v>
      </c>
      <c r="J12" s="45">
        <v>0.15</v>
      </c>
      <c r="K12" s="45">
        <f>G12*H12*I12*J12</f>
        <v>0</v>
      </c>
      <c r="L12" s="68" t="s">
        <v>90</v>
      </c>
    </row>
    <row r="13" spans="1:17" ht="22" thickBot="1" x14ac:dyDescent="0.95">
      <c r="D13" s="67"/>
      <c r="E13" s="16"/>
      <c r="F13" s="18"/>
      <c r="G13" s="18"/>
      <c r="H13" s="40"/>
      <c r="I13" s="147" t="s">
        <v>96</v>
      </c>
      <c r="J13" s="148"/>
      <c r="K13" s="50">
        <f>SUM(K12:K12)</f>
        <v>0</v>
      </c>
      <c r="L13" s="69"/>
    </row>
    <row r="14" spans="1:17" x14ac:dyDescent="0.9">
      <c r="D14" s="67">
        <v>1.04</v>
      </c>
      <c r="E14" s="16" t="s">
        <v>51</v>
      </c>
      <c r="F14" s="18" t="s">
        <v>72</v>
      </c>
      <c r="G14" s="18">
        <v>2</v>
      </c>
      <c r="H14" s="32">
        <f>O8</f>
        <v>0</v>
      </c>
      <c r="I14" s="44">
        <f>I12</f>
        <v>0</v>
      </c>
      <c r="J14" s="45">
        <v>0.15</v>
      </c>
      <c r="K14" s="45">
        <f>G14*H14*I14*J14</f>
        <v>0</v>
      </c>
      <c r="L14" s="68" t="s">
        <v>90</v>
      </c>
      <c r="N14" s="17" t="s">
        <v>55</v>
      </c>
      <c r="O14" s="17">
        <v>0.05</v>
      </c>
    </row>
    <row r="15" spans="1:17" ht="19.5" customHeight="1" x14ac:dyDescent="0.9">
      <c r="D15" s="67"/>
      <c r="E15" s="17"/>
      <c r="F15" s="18"/>
      <c r="G15" s="18"/>
      <c r="H15" s="18"/>
      <c r="I15" s="157" t="s">
        <v>96</v>
      </c>
      <c r="J15" s="158"/>
      <c r="K15" s="14">
        <f>K14</f>
        <v>0</v>
      </c>
      <c r="L15" s="68"/>
      <c r="N15" s="17" t="s">
        <v>54</v>
      </c>
      <c r="O15" s="17">
        <v>0.05</v>
      </c>
    </row>
    <row r="16" spans="1:17" x14ac:dyDescent="0.9">
      <c r="D16" s="67">
        <v>1.05</v>
      </c>
      <c r="E16" s="16" t="s">
        <v>69</v>
      </c>
      <c r="F16" s="18" t="s">
        <v>97</v>
      </c>
      <c r="G16" s="18">
        <v>1</v>
      </c>
      <c r="H16" s="17"/>
      <c r="I16" s="52"/>
      <c r="J16" s="53"/>
      <c r="K16" s="54">
        <f>K15/0.15</f>
        <v>0</v>
      </c>
      <c r="L16" s="71"/>
      <c r="N16" s="17" t="s">
        <v>51</v>
      </c>
      <c r="O16" s="17">
        <v>0.15</v>
      </c>
    </row>
    <row r="17" spans="4:15" x14ac:dyDescent="0.9">
      <c r="D17" s="67">
        <v>1.06</v>
      </c>
      <c r="E17" s="16" t="s">
        <v>70</v>
      </c>
      <c r="F17" s="18" t="s">
        <v>97</v>
      </c>
      <c r="G17" s="18">
        <v>1</v>
      </c>
      <c r="H17" s="18"/>
      <c r="I17" s="17"/>
      <c r="J17" s="17"/>
      <c r="K17" s="14">
        <f>K19/0.05</f>
        <v>0</v>
      </c>
      <c r="L17" s="68"/>
      <c r="N17" s="17" t="s">
        <v>49</v>
      </c>
      <c r="O17" s="17">
        <v>0.15</v>
      </c>
    </row>
    <row r="18" spans="4:15" ht="22" thickBot="1" x14ac:dyDescent="0.95">
      <c r="D18" s="67"/>
      <c r="E18" s="16" t="s">
        <v>54</v>
      </c>
      <c r="F18" s="18" t="s">
        <v>72</v>
      </c>
      <c r="G18" s="18">
        <v>2</v>
      </c>
      <c r="H18" s="18">
        <v>0</v>
      </c>
      <c r="I18" s="52">
        <v>3</v>
      </c>
      <c r="J18" s="53">
        <f>O15</f>
        <v>0.05</v>
      </c>
      <c r="K18" s="43">
        <f>G18*H18*I18*J18</f>
        <v>0</v>
      </c>
      <c r="L18" s="68"/>
      <c r="O18" s="12">
        <f>SUM(O14:O17)</f>
        <v>0.4</v>
      </c>
    </row>
    <row r="19" spans="4:15" ht="22" thickBot="1" x14ac:dyDescent="0.95">
      <c r="D19" s="67"/>
      <c r="E19" s="17"/>
      <c r="F19" s="18"/>
      <c r="G19" s="18"/>
      <c r="H19" s="56"/>
      <c r="I19" s="147" t="s">
        <v>88</v>
      </c>
      <c r="J19" s="148"/>
      <c r="K19" s="50">
        <f>SUM(K18:K18)</f>
        <v>0</v>
      </c>
      <c r="L19" s="69"/>
    </row>
    <row r="20" spans="4:15" x14ac:dyDescent="0.9">
      <c r="D20" s="67">
        <v>1.08</v>
      </c>
      <c r="E20" s="16" t="s">
        <v>71</v>
      </c>
      <c r="F20" s="18" t="s">
        <v>53</v>
      </c>
      <c r="G20" s="18">
        <v>1</v>
      </c>
      <c r="H20" s="18"/>
      <c r="I20" s="57"/>
      <c r="J20" s="48"/>
      <c r="K20" s="58">
        <f>K23/0.05</f>
        <v>180</v>
      </c>
      <c r="L20" s="68"/>
    </row>
    <row r="21" spans="4:15" x14ac:dyDescent="0.9">
      <c r="D21" s="67">
        <v>1.0900000000000001</v>
      </c>
      <c r="E21" s="17" t="s">
        <v>55</v>
      </c>
      <c r="F21" s="18" t="s">
        <v>72</v>
      </c>
      <c r="G21" s="18">
        <v>2</v>
      </c>
      <c r="H21" s="19">
        <v>30</v>
      </c>
      <c r="I21" s="19">
        <v>3</v>
      </c>
      <c r="J21" s="17">
        <v>0.05</v>
      </c>
      <c r="K21" s="20">
        <f>G21*H21*I21*J21</f>
        <v>9</v>
      </c>
      <c r="L21" s="68"/>
    </row>
    <row r="22" spans="4:15" ht="22" thickBot="1" x14ac:dyDescent="0.95">
      <c r="D22" s="67"/>
      <c r="E22" s="17"/>
      <c r="F22" s="18" t="s">
        <v>72</v>
      </c>
      <c r="G22" s="18">
        <v>1</v>
      </c>
      <c r="H22" s="19">
        <v>0</v>
      </c>
      <c r="I22" s="52">
        <f>P6</f>
        <v>14</v>
      </c>
      <c r="J22" s="53">
        <v>0.05</v>
      </c>
      <c r="K22" s="42">
        <f>G22*H22*I22*J22</f>
        <v>0</v>
      </c>
      <c r="L22" s="69"/>
    </row>
    <row r="23" spans="4:15" ht="22" thickBot="1" x14ac:dyDescent="0.95">
      <c r="D23" s="67"/>
      <c r="E23" s="17"/>
      <c r="F23" s="18"/>
      <c r="G23" s="18"/>
      <c r="H23" s="59"/>
      <c r="I23" s="147" t="s">
        <v>96</v>
      </c>
      <c r="J23" s="148"/>
      <c r="K23" s="46">
        <f>SUM(K21:K22)</f>
        <v>9</v>
      </c>
      <c r="L23" s="69"/>
    </row>
    <row r="24" spans="4:15" x14ac:dyDescent="0.9">
      <c r="D24" s="70">
        <v>1.1000000000000001</v>
      </c>
      <c r="E24" s="16" t="s">
        <v>80</v>
      </c>
      <c r="F24" s="17"/>
      <c r="G24" s="17"/>
      <c r="H24" s="17"/>
      <c r="I24" s="48"/>
      <c r="J24" s="48"/>
      <c r="K24" s="45"/>
      <c r="L24" s="68"/>
    </row>
    <row r="25" spans="4:15" x14ac:dyDescent="0.9">
      <c r="D25" s="70"/>
      <c r="E25" s="17" t="s">
        <v>86</v>
      </c>
      <c r="F25" s="17" t="s">
        <v>103</v>
      </c>
      <c r="G25" s="17">
        <v>1</v>
      </c>
      <c r="H25" s="17"/>
      <c r="I25" s="17"/>
      <c r="J25" s="17"/>
      <c r="K25" s="18">
        <f>ROUND(O6/18,0)*2</f>
        <v>4</v>
      </c>
      <c r="L25" s="68"/>
    </row>
    <row r="26" spans="4:15" x14ac:dyDescent="0.9">
      <c r="D26" s="70"/>
      <c r="E26" s="17" t="s">
        <v>84</v>
      </c>
      <c r="F26" s="17" t="s">
        <v>103</v>
      </c>
      <c r="G26" s="17">
        <v>1</v>
      </c>
      <c r="H26" s="17"/>
      <c r="I26" s="17"/>
      <c r="J26" s="17"/>
      <c r="K26" s="18">
        <f>G26*13</f>
        <v>13</v>
      </c>
      <c r="L26" s="66"/>
    </row>
    <row r="27" spans="4:15" ht="22" thickBot="1" x14ac:dyDescent="0.95">
      <c r="D27" s="70"/>
      <c r="E27" s="17" t="s">
        <v>100</v>
      </c>
      <c r="F27" s="17" t="s">
        <v>103</v>
      </c>
      <c r="G27" s="17">
        <v>1</v>
      </c>
      <c r="H27" s="53"/>
      <c r="I27" s="53"/>
      <c r="J27" s="53"/>
      <c r="K27" s="43">
        <f>ROUND(P6,0*2)</f>
        <v>14</v>
      </c>
      <c r="L27" s="66"/>
    </row>
    <row r="28" spans="4:15" ht="22" thickBot="1" x14ac:dyDescent="0.95">
      <c r="D28" s="70"/>
      <c r="E28" s="17"/>
      <c r="F28" s="17"/>
      <c r="G28" s="51"/>
      <c r="H28" s="149" t="s">
        <v>96</v>
      </c>
      <c r="I28" s="150"/>
      <c r="J28" s="151"/>
      <c r="K28" s="50">
        <f>SUM(K25:K27)</f>
        <v>31</v>
      </c>
      <c r="L28" s="72"/>
    </row>
    <row r="29" spans="4:15" x14ac:dyDescent="0.9">
      <c r="D29" s="70"/>
      <c r="E29" s="16" t="s">
        <v>59</v>
      </c>
      <c r="F29" s="17"/>
      <c r="G29" s="17"/>
      <c r="H29" s="48"/>
      <c r="I29" s="48"/>
      <c r="J29" s="48"/>
      <c r="K29" s="45"/>
      <c r="L29" s="68"/>
    </row>
    <row r="30" spans="4:15" x14ac:dyDescent="0.9">
      <c r="D30" s="70">
        <v>1.1100000000000001</v>
      </c>
      <c r="E30" s="17" t="s">
        <v>81</v>
      </c>
      <c r="F30" s="17" t="s">
        <v>97</v>
      </c>
      <c r="G30" s="18">
        <v>1</v>
      </c>
      <c r="H30" s="17"/>
      <c r="I30" s="17"/>
      <c r="J30" s="17"/>
      <c r="K30" s="18">
        <f>ROUND(O6*0.333,0)</f>
        <v>12</v>
      </c>
      <c r="L30" s="68"/>
    </row>
    <row r="31" spans="4:15" x14ac:dyDescent="0.9">
      <c r="D31" s="70">
        <v>1.1299999999999999</v>
      </c>
      <c r="E31" s="17" t="s">
        <v>99</v>
      </c>
      <c r="F31" s="17" t="s">
        <v>97</v>
      </c>
      <c r="G31" s="18">
        <v>1</v>
      </c>
      <c r="H31" s="17">
        <v>2.0499999999999998</v>
      </c>
      <c r="I31" s="17">
        <v>2.5</v>
      </c>
      <c r="J31" s="17"/>
      <c r="K31" s="18">
        <f>I31*H31*G31</f>
        <v>5.125</v>
      </c>
      <c r="L31" s="66"/>
    </row>
    <row r="32" spans="4:15" x14ac:dyDescent="0.9">
      <c r="D32" s="70">
        <v>1.1399999999999999</v>
      </c>
      <c r="E32" s="17" t="s">
        <v>98</v>
      </c>
      <c r="F32" s="17" t="s">
        <v>97</v>
      </c>
      <c r="G32" s="18">
        <v>1</v>
      </c>
      <c r="H32" s="17"/>
      <c r="I32" s="17"/>
      <c r="J32" s="17"/>
      <c r="K32" s="18">
        <f>P6*0.5*3</f>
        <v>21</v>
      </c>
      <c r="L32" s="66"/>
    </row>
    <row r="33" spans="4:12" ht="22" thickBot="1" x14ac:dyDescent="0.95">
      <c r="D33" s="70">
        <v>1.1499999999999999</v>
      </c>
      <c r="E33" s="17" t="s">
        <v>102</v>
      </c>
      <c r="F33" s="17" t="s">
        <v>97</v>
      </c>
      <c r="G33" s="18">
        <v>2</v>
      </c>
      <c r="H33" s="52">
        <f>P6</f>
        <v>14</v>
      </c>
      <c r="I33" s="53">
        <f>0.3</f>
        <v>0.3</v>
      </c>
      <c r="J33" s="53"/>
      <c r="K33" s="43">
        <f>G33*H33*I33</f>
        <v>8.4</v>
      </c>
      <c r="L33" s="66"/>
    </row>
    <row r="34" spans="4:12" ht="22" thickBot="1" x14ac:dyDescent="0.95">
      <c r="D34" s="82"/>
      <c r="E34" s="53"/>
      <c r="F34" s="53"/>
      <c r="G34" s="83"/>
      <c r="H34" s="149" t="s">
        <v>101</v>
      </c>
      <c r="I34" s="150"/>
      <c r="J34" s="151"/>
      <c r="K34" s="50">
        <f>SUM(K30:K33)</f>
        <v>46.524999999999999</v>
      </c>
      <c r="L34" s="84"/>
    </row>
    <row r="35" spans="4:12" x14ac:dyDescent="0.9">
      <c r="D35" s="70">
        <v>1.1499999999999999</v>
      </c>
      <c r="E35" s="16" t="s">
        <v>87</v>
      </c>
      <c r="F35" s="17" t="s">
        <v>83</v>
      </c>
      <c r="G35" s="18">
        <v>1</v>
      </c>
      <c r="H35" s="48">
        <v>0</v>
      </c>
      <c r="I35" s="48"/>
      <c r="J35" s="48"/>
      <c r="K35" s="55">
        <f>PRODUCT(G35:J35)</f>
        <v>0</v>
      </c>
      <c r="L35" s="68"/>
    </row>
    <row r="36" spans="4:12" ht="22" thickBot="1" x14ac:dyDescent="0.95">
      <c r="D36" s="85"/>
      <c r="E36" s="75" t="s">
        <v>122</v>
      </c>
      <c r="F36" s="75" t="s">
        <v>83</v>
      </c>
      <c r="G36" s="76">
        <v>1</v>
      </c>
      <c r="H36" s="75">
        <v>0</v>
      </c>
      <c r="I36" s="75"/>
      <c r="J36" s="75"/>
      <c r="K36" s="86">
        <f>PRODUCT(G36:J36)</f>
        <v>0</v>
      </c>
      <c r="L36" s="79"/>
    </row>
  </sheetData>
  <mergeCells count="9">
    <mergeCell ref="I23:J23"/>
    <mergeCell ref="H28:J28"/>
    <mergeCell ref="H34:J34"/>
    <mergeCell ref="N6:N8"/>
    <mergeCell ref="I7:J7"/>
    <mergeCell ref="I11:J11"/>
    <mergeCell ref="I13:J13"/>
    <mergeCell ref="I15:J15"/>
    <mergeCell ref="I19:J1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B28C-28A2-4AC7-9C9E-7DB72FA21FCC}">
  <sheetPr>
    <tabColor theme="9" tint="-0.249977111117893"/>
  </sheetPr>
  <dimension ref="A1:W21"/>
  <sheetViews>
    <sheetView topLeftCell="G1" zoomScale="60" zoomScaleNormal="60" workbookViewId="0">
      <pane ySplit="3" topLeftCell="A4" activePane="bottomLeft" state="frozen"/>
      <selection activeCell="H1" sqref="H1"/>
      <selection pane="bottomLeft" activeCell="AB17" sqref="AB17"/>
    </sheetView>
  </sheetViews>
  <sheetFormatPr defaultRowHeight="14.5" x14ac:dyDescent="0.35"/>
  <cols>
    <col min="1" max="1" width="7" style="189" customWidth="1"/>
    <col min="2" max="2" width="27.6328125" style="189" customWidth="1"/>
    <col min="3" max="3" width="8.7265625" style="189"/>
    <col min="4" max="4" width="14.6328125" style="189" customWidth="1"/>
    <col min="5" max="5" width="12.453125" style="189" customWidth="1"/>
    <col min="6" max="6" width="12.1796875" style="189" customWidth="1"/>
    <col min="7" max="7" width="13.1796875" style="189" customWidth="1"/>
    <col min="8" max="8" width="13.90625" style="189" customWidth="1"/>
    <col min="9" max="10" width="8.7265625" style="189"/>
    <col min="11" max="11" width="40.54296875" style="189" customWidth="1"/>
    <col min="12" max="12" width="14.54296875" style="189" customWidth="1"/>
    <col min="13" max="13" width="12.36328125" style="189" customWidth="1"/>
    <col min="14" max="14" width="14.81640625" style="189" customWidth="1"/>
    <col min="15" max="19" width="8.7265625" style="189"/>
    <col min="20" max="20" width="14.1796875" style="189" customWidth="1"/>
    <col min="21" max="21" width="25.81640625" style="189" customWidth="1"/>
    <col min="22" max="16384" width="8.7265625" style="189"/>
  </cols>
  <sheetData>
    <row r="1" spans="1:23" ht="15" thickBot="1" x14ac:dyDescent="0.4">
      <c r="A1" s="175"/>
      <c r="B1" s="190"/>
      <c r="C1" s="190"/>
      <c r="D1" s="190"/>
      <c r="E1" s="190"/>
      <c r="F1" s="190"/>
      <c r="G1" s="190"/>
      <c r="H1" s="191"/>
    </row>
    <row r="2" spans="1:23" ht="22" thickBot="1" x14ac:dyDescent="0.4">
      <c r="A2" s="176"/>
      <c r="B2" s="192"/>
      <c r="C2" s="192"/>
      <c r="D2" s="192"/>
      <c r="E2" s="192"/>
      <c r="F2" s="192"/>
      <c r="G2" s="192"/>
      <c r="H2" s="193"/>
      <c r="I2" s="80"/>
      <c r="J2" s="192"/>
      <c r="K2" s="192"/>
      <c r="L2" s="192"/>
      <c r="M2" s="192"/>
      <c r="N2" s="192"/>
      <c r="O2" s="192"/>
      <c r="P2" s="192"/>
      <c r="Q2" s="192"/>
      <c r="R2" s="192"/>
      <c r="S2" s="194"/>
      <c r="T2" s="195" t="s">
        <v>127</v>
      </c>
      <c r="U2" s="196"/>
      <c r="V2" s="196"/>
      <c r="W2" s="197"/>
    </row>
    <row r="3" spans="1:23" ht="22" thickBot="1" x14ac:dyDescent="0.4">
      <c r="A3" s="177" t="s">
        <v>2</v>
      </c>
      <c r="B3" s="198" t="s">
        <v>104</v>
      </c>
      <c r="C3" s="198" t="s">
        <v>41</v>
      </c>
      <c r="D3" s="198" t="s">
        <v>42</v>
      </c>
      <c r="E3" s="198" t="s">
        <v>105</v>
      </c>
      <c r="F3" s="198" t="s">
        <v>106</v>
      </c>
      <c r="G3" s="198" t="s">
        <v>43</v>
      </c>
      <c r="H3" s="199" t="s">
        <v>44</v>
      </c>
      <c r="I3" s="194"/>
      <c r="J3" s="178" t="s">
        <v>2</v>
      </c>
      <c r="K3" s="179" t="s">
        <v>45</v>
      </c>
      <c r="L3" s="179" t="s">
        <v>41</v>
      </c>
      <c r="M3" s="179" t="s">
        <v>42</v>
      </c>
      <c r="N3" s="179" t="s">
        <v>46</v>
      </c>
      <c r="O3" s="179" t="s">
        <v>47</v>
      </c>
      <c r="P3" s="179" t="s">
        <v>48</v>
      </c>
      <c r="Q3" s="179" t="s">
        <v>43</v>
      </c>
      <c r="R3" s="180" t="s">
        <v>44</v>
      </c>
      <c r="S3" s="200"/>
      <c r="T3" s="182" t="s">
        <v>104</v>
      </c>
      <c r="U3" s="80" t="s">
        <v>129</v>
      </c>
      <c r="V3" s="80"/>
      <c r="W3" s="184"/>
    </row>
    <row r="4" spans="1:23" ht="21.5" x14ac:dyDescent="0.35">
      <c r="A4" s="181">
        <v>1</v>
      </c>
      <c r="B4" s="203" t="s">
        <v>107</v>
      </c>
      <c r="C4" s="204"/>
      <c r="D4" s="185">
        <v>1</v>
      </c>
      <c r="E4" s="185"/>
      <c r="F4" s="185"/>
      <c r="G4" s="185"/>
      <c r="H4" s="201"/>
      <c r="I4" s="194"/>
      <c r="J4" s="182">
        <v>1</v>
      </c>
      <c r="K4" s="183" t="s">
        <v>123</v>
      </c>
      <c r="L4" s="80"/>
      <c r="M4" s="80"/>
      <c r="N4" s="80"/>
      <c r="O4" s="80"/>
      <c r="P4" s="80"/>
      <c r="Q4" s="80"/>
      <c r="R4" s="184"/>
      <c r="S4" s="200"/>
      <c r="T4" s="182" t="s">
        <v>114</v>
      </c>
      <c r="U4" s="80">
        <f>SUM(Q6:Q9)</f>
        <v>5050</v>
      </c>
      <c r="V4" s="80"/>
      <c r="W4" s="184"/>
    </row>
    <row r="5" spans="1:23" ht="21.5" x14ac:dyDescent="0.35">
      <c r="A5" s="182">
        <v>1.01</v>
      </c>
      <c r="B5" s="80" t="s">
        <v>49</v>
      </c>
      <c r="C5" s="80" t="s">
        <v>50</v>
      </c>
      <c r="D5" s="80">
        <v>1</v>
      </c>
      <c r="E5" s="80">
        <f>U5</f>
        <v>5050</v>
      </c>
      <c r="F5" s="80">
        <v>0.15</v>
      </c>
      <c r="G5" s="80">
        <f t="shared" ref="G5:G10" si="0">F5*E5</f>
        <v>757.5</v>
      </c>
      <c r="H5" s="184"/>
      <c r="I5" s="194"/>
      <c r="J5" s="182"/>
      <c r="K5" s="183" t="s">
        <v>108</v>
      </c>
      <c r="L5" s="80"/>
      <c r="M5" s="80"/>
      <c r="N5" s="80"/>
      <c r="O5" s="80"/>
      <c r="P5" s="80"/>
      <c r="Q5" s="80"/>
      <c r="R5" s="184"/>
      <c r="S5" s="200"/>
      <c r="T5" s="182" t="s">
        <v>49</v>
      </c>
      <c r="U5" s="80">
        <v>5050</v>
      </c>
      <c r="V5" s="80"/>
      <c r="W5" s="184"/>
    </row>
    <row r="6" spans="1:23" ht="21.5" x14ac:dyDescent="0.35">
      <c r="A6" s="182">
        <v>1.02</v>
      </c>
      <c r="B6" s="80" t="s">
        <v>51</v>
      </c>
      <c r="C6" s="80" t="s">
        <v>50</v>
      </c>
      <c r="D6" s="80">
        <v>1</v>
      </c>
      <c r="E6" s="80">
        <f t="shared" ref="E6:E7" si="1">U6</f>
        <v>5050</v>
      </c>
      <c r="F6" s="80">
        <v>0.15</v>
      </c>
      <c r="G6" s="80">
        <f t="shared" si="0"/>
        <v>757.5</v>
      </c>
      <c r="H6" s="184"/>
      <c r="I6" s="194"/>
      <c r="J6" s="182">
        <v>1.01</v>
      </c>
      <c r="K6" s="80" t="s">
        <v>109</v>
      </c>
      <c r="L6" s="80" t="s">
        <v>97</v>
      </c>
      <c r="M6" s="80">
        <v>2</v>
      </c>
      <c r="N6" s="80">
        <v>110</v>
      </c>
      <c r="O6" s="80">
        <v>2.5</v>
      </c>
      <c r="P6" s="80"/>
      <c r="Q6" s="80">
        <f>PRODUCT(M6:O6)</f>
        <v>550</v>
      </c>
      <c r="R6" s="184"/>
      <c r="S6" s="200"/>
      <c r="T6" s="182" t="s">
        <v>51</v>
      </c>
      <c r="U6" s="80">
        <v>5050</v>
      </c>
      <c r="V6" s="80"/>
      <c r="W6" s="184"/>
    </row>
    <row r="7" spans="1:23" ht="21.5" x14ac:dyDescent="0.35">
      <c r="A7" s="182">
        <v>1.03</v>
      </c>
      <c r="B7" s="80" t="s">
        <v>52</v>
      </c>
      <c r="C7" s="80" t="s">
        <v>53</v>
      </c>
      <c r="D7" s="80">
        <v>1</v>
      </c>
      <c r="E7" s="80">
        <f t="shared" si="1"/>
        <v>3675</v>
      </c>
      <c r="F7" s="80">
        <v>1</v>
      </c>
      <c r="G7" s="80">
        <f t="shared" si="0"/>
        <v>3675</v>
      </c>
      <c r="H7" s="184"/>
      <c r="I7" s="194"/>
      <c r="J7" s="182">
        <v>1.02</v>
      </c>
      <c r="K7" s="80" t="s">
        <v>110</v>
      </c>
      <c r="L7" s="80" t="s">
        <v>97</v>
      </c>
      <c r="M7" s="80">
        <v>2</v>
      </c>
      <c r="N7" s="80">
        <v>240</v>
      </c>
      <c r="O7" s="80">
        <v>5</v>
      </c>
      <c r="P7" s="80"/>
      <c r="Q7" s="80">
        <f t="shared" ref="Q7:Q16" si="2">PRODUCT(M7:O7)</f>
        <v>2400</v>
      </c>
      <c r="R7" s="184"/>
      <c r="S7" s="200"/>
      <c r="T7" s="182" t="s">
        <v>54</v>
      </c>
      <c r="U7" s="80">
        <f>SUM(Q11:Q14)</f>
        <v>3675</v>
      </c>
      <c r="V7" s="80"/>
      <c r="W7" s="184"/>
    </row>
    <row r="8" spans="1:23" ht="21.5" x14ac:dyDescent="0.35">
      <c r="A8" s="182">
        <v>1.04</v>
      </c>
      <c r="B8" s="80" t="s">
        <v>54</v>
      </c>
      <c r="C8" s="80" t="s">
        <v>50</v>
      </c>
      <c r="D8" s="80">
        <v>1</v>
      </c>
      <c r="E8" s="80">
        <f>U7</f>
        <v>3675</v>
      </c>
      <c r="F8" s="80">
        <v>0.05</v>
      </c>
      <c r="G8" s="80">
        <f t="shared" si="0"/>
        <v>183.75</v>
      </c>
      <c r="H8" s="184"/>
      <c r="I8" s="194"/>
      <c r="J8" s="182">
        <v>1.03</v>
      </c>
      <c r="K8" s="80" t="s">
        <v>111</v>
      </c>
      <c r="L8" s="80" t="s">
        <v>97</v>
      </c>
      <c r="M8" s="80">
        <v>4</v>
      </c>
      <c r="N8" s="80">
        <v>15</v>
      </c>
      <c r="O8" s="80">
        <v>5</v>
      </c>
      <c r="P8" s="80"/>
      <c r="Q8" s="80">
        <f t="shared" si="2"/>
        <v>300</v>
      </c>
      <c r="R8" s="184"/>
      <c r="S8" s="200"/>
      <c r="T8" s="182" t="s">
        <v>55</v>
      </c>
      <c r="U8" s="80">
        <f>SUM(Q11:Q14)</f>
        <v>3675</v>
      </c>
      <c r="V8" s="80"/>
      <c r="W8" s="184"/>
    </row>
    <row r="9" spans="1:23" ht="21.5" x14ac:dyDescent="0.35">
      <c r="A9" s="182">
        <v>1.05</v>
      </c>
      <c r="B9" s="80" t="s">
        <v>56</v>
      </c>
      <c r="C9" s="80" t="s">
        <v>53</v>
      </c>
      <c r="D9" s="80">
        <v>2</v>
      </c>
      <c r="E9" s="80">
        <f t="shared" ref="E9" si="3">U8</f>
        <v>3675</v>
      </c>
      <c r="F9" s="80">
        <v>1</v>
      </c>
      <c r="G9" s="80">
        <f t="shared" si="0"/>
        <v>3675</v>
      </c>
      <c r="H9" s="184"/>
      <c r="I9" s="194"/>
      <c r="J9" s="182">
        <v>1.04</v>
      </c>
      <c r="K9" s="80" t="s">
        <v>31</v>
      </c>
      <c r="L9" s="80" t="s">
        <v>97</v>
      </c>
      <c r="M9" s="80">
        <v>2</v>
      </c>
      <c r="N9" s="80">
        <v>100</v>
      </c>
      <c r="O9" s="80">
        <v>9</v>
      </c>
      <c r="P9" s="80"/>
      <c r="Q9" s="80">
        <f t="shared" si="2"/>
        <v>1800</v>
      </c>
      <c r="R9" s="184"/>
      <c r="S9" s="200"/>
      <c r="T9" s="182"/>
      <c r="U9" s="80"/>
      <c r="V9" s="80"/>
      <c r="W9" s="184"/>
    </row>
    <row r="10" spans="1:23" ht="22" thickBot="1" x14ac:dyDescent="0.4">
      <c r="A10" s="182">
        <v>1.06</v>
      </c>
      <c r="B10" s="80" t="s">
        <v>55</v>
      </c>
      <c r="C10" s="80" t="s">
        <v>50</v>
      </c>
      <c r="D10" s="80">
        <v>1</v>
      </c>
      <c r="E10" s="80">
        <f>U8</f>
        <v>3675</v>
      </c>
      <c r="F10" s="80">
        <v>0.05</v>
      </c>
      <c r="G10" s="80">
        <f t="shared" si="0"/>
        <v>183.75</v>
      </c>
      <c r="H10" s="184"/>
      <c r="I10" s="194"/>
      <c r="J10" s="182"/>
      <c r="K10" s="183" t="s">
        <v>112</v>
      </c>
      <c r="L10" s="80"/>
      <c r="M10" s="80"/>
      <c r="N10" s="80"/>
      <c r="O10" s="80"/>
      <c r="P10" s="80"/>
      <c r="Q10" s="80"/>
      <c r="R10" s="184"/>
      <c r="S10" s="200"/>
      <c r="T10" s="186"/>
      <c r="U10" s="187"/>
      <c r="V10" s="187"/>
      <c r="W10" s="188"/>
    </row>
    <row r="11" spans="1:23" ht="21.5" x14ac:dyDescent="0.35">
      <c r="A11" s="182">
        <v>1.07</v>
      </c>
      <c r="B11" s="80" t="s">
        <v>113</v>
      </c>
      <c r="C11" s="80" t="s">
        <v>50</v>
      </c>
      <c r="D11" s="80">
        <v>1</v>
      </c>
      <c r="E11" s="80">
        <f>Q16</f>
        <v>2190</v>
      </c>
      <c r="F11" s="80">
        <v>0.2</v>
      </c>
      <c r="G11" s="80">
        <f>F11*E11</f>
        <v>438</v>
      </c>
      <c r="H11" s="184"/>
      <c r="I11" s="194"/>
      <c r="J11" s="182">
        <v>1.05</v>
      </c>
      <c r="K11" s="80" t="s">
        <v>109</v>
      </c>
      <c r="L11" s="80" t="s">
        <v>97</v>
      </c>
      <c r="M11" s="80">
        <v>2</v>
      </c>
      <c r="N11" s="80">
        <v>110</v>
      </c>
      <c r="O11" s="80">
        <v>1.75</v>
      </c>
      <c r="P11" s="80"/>
      <c r="Q11" s="80">
        <f t="shared" si="2"/>
        <v>385</v>
      </c>
      <c r="R11" s="184"/>
      <c r="S11" s="202"/>
      <c r="T11" s="185"/>
      <c r="U11" s="185"/>
      <c r="V11" s="185"/>
      <c r="W11" s="185"/>
    </row>
    <row r="12" spans="1:23" ht="21.5" x14ac:dyDescent="0.35">
      <c r="A12" s="182">
        <v>1.08</v>
      </c>
      <c r="B12" s="80" t="s">
        <v>114</v>
      </c>
      <c r="C12" s="80" t="s">
        <v>50</v>
      </c>
      <c r="D12" s="80">
        <v>1</v>
      </c>
      <c r="E12" s="80">
        <v>5050</v>
      </c>
      <c r="F12" s="80">
        <v>0.5</v>
      </c>
      <c r="G12" s="80">
        <f>F12*E12</f>
        <v>2525</v>
      </c>
      <c r="H12" s="184"/>
      <c r="I12" s="194"/>
      <c r="J12" s="182">
        <v>1.06</v>
      </c>
      <c r="K12" s="80" t="s">
        <v>110</v>
      </c>
      <c r="L12" s="80" t="s">
        <v>97</v>
      </c>
      <c r="M12" s="80">
        <v>2</v>
      </c>
      <c r="N12" s="80">
        <v>240</v>
      </c>
      <c r="O12" s="80">
        <v>3.5</v>
      </c>
      <c r="P12" s="80"/>
      <c r="Q12" s="80">
        <f t="shared" si="2"/>
        <v>1680</v>
      </c>
      <c r="R12" s="184"/>
      <c r="S12" s="202"/>
      <c r="T12" s="80"/>
      <c r="U12" s="80"/>
      <c r="V12" s="80"/>
      <c r="W12" s="80"/>
    </row>
    <row r="13" spans="1:23" ht="21.5" x14ac:dyDescent="0.35">
      <c r="A13" s="182">
        <v>1.08</v>
      </c>
      <c r="B13" s="80" t="s">
        <v>134</v>
      </c>
      <c r="C13" s="80" t="s">
        <v>50</v>
      </c>
      <c r="D13" s="80">
        <v>1</v>
      </c>
      <c r="E13" s="80">
        <v>5050</v>
      </c>
      <c r="F13" s="80">
        <v>1.5</v>
      </c>
      <c r="G13" s="80">
        <f>F13*E13</f>
        <v>7575</v>
      </c>
      <c r="H13" s="184"/>
      <c r="I13" s="194"/>
      <c r="J13" s="182">
        <v>1.07</v>
      </c>
      <c r="K13" s="80" t="s">
        <v>111</v>
      </c>
      <c r="L13" s="80" t="s">
        <v>97</v>
      </c>
      <c r="M13" s="80">
        <v>4</v>
      </c>
      <c r="N13" s="80">
        <v>15</v>
      </c>
      <c r="O13" s="80">
        <v>3.5</v>
      </c>
      <c r="P13" s="80"/>
      <c r="Q13" s="80">
        <f t="shared" si="2"/>
        <v>210</v>
      </c>
      <c r="R13" s="184"/>
      <c r="S13" s="202"/>
      <c r="T13" s="80"/>
      <c r="U13" s="80"/>
      <c r="V13" s="80"/>
      <c r="W13" s="80"/>
    </row>
    <row r="14" spans="1:23" ht="21.5" x14ac:dyDescent="0.35">
      <c r="A14" s="182">
        <v>1.0900000000000001</v>
      </c>
      <c r="B14" s="80" t="s">
        <v>57</v>
      </c>
      <c r="C14" s="80" t="s">
        <v>58</v>
      </c>
      <c r="D14" s="80">
        <v>1</v>
      </c>
      <c r="E14" s="80"/>
      <c r="F14" s="80"/>
      <c r="G14" s="80">
        <f>Q17+Q18</f>
        <v>47</v>
      </c>
      <c r="H14" s="184"/>
      <c r="I14" s="194"/>
      <c r="J14" s="182">
        <v>1.08</v>
      </c>
      <c r="K14" s="80" t="s">
        <v>31</v>
      </c>
      <c r="L14" s="80" t="s">
        <v>97</v>
      </c>
      <c r="M14" s="80">
        <v>2</v>
      </c>
      <c r="N14" s="80">
        <v>100</v>
      </c>
      <c r="O14" s="80">
        <v>7</v>
      </c>
      <c r="P14" s="80"/>
      <c r="Q14" s="80">
        <f t="shared" si="2"/>
        <v>1400</v>
      </c>
      <c r="R14" s="184"/>
      <c r="S14" s="202"/>
      <c r="T14" s="80"/>
      <c r="U14" s="80"/>
      <c r="V14" s="80"/>
      <c r="W14" s="80"/>
    </row>
    <row r="15" spans="1:23" ht="21.5" x14ac:dyDescent="0.35">
      <c r="A15" s="182">
        <v>1.1000000000000001</v>
      </c>
      <c r="B15" s="80" t="s">
        <v>115</v>
      </c>
      <c r="C15" s="80" t="s">
        <v>53</v>
      </c>
      <c r="D15" s="80">
        <v>1</v>
      </c>
      <c r="E15" s="80"/>
      <c r="F15" s="80"/>
      <c r="G15" s="80">
        <f>7*0.5*3*2</f>
        <v>21</v>
      </c>
      <c r="H15" s="184"/>
      <c r="I15" s="194"/>
      <c r="J15" s="182">
        <v>1.0900000000000001</v>
      </c>
      <c r="K15" s="80" t="s">
        <v>116</v>
      </c>
      <c r="L15" s="80" t="s">
        <v>97</v>
      </c>
      <c r="M15" s="80">
        <v>2</v>
      </c>
      <c r="N15" s="80">
        <v>350</v>
      </c>
      <c r="O15" s="80">
        <v>1.5</v>
      </c>
      <c r="P15" s="80"/>
      <c r="Q15" s="80">
        <f t="shared" si="2"/>
        <v>1050</v>
      </c>
      <c r="R15" s="184"/>
      <c r="S15" s="202"/>
      <c r="T15" s="80"/>
      <c r="U15" s="80"/>
      <c r="V15" s="80"/>
      <c r="W15" s="80"/>
    </row>
    <row r="16" spans="1:23" ht="22" thickBot="1" x14ac:dyDescent="0.4">
      <c r="A16" s="182">
        <v>1.1100000000000001</v>
      </c>
      <c r="B16" s="187" t="s">
        <v>59</v>
      </c>
      <c r="C16" s="187" t="s">
        <v>53</v>
      </c>
      <c r="D16" s="187">
        <v>1</v>
      </c>
      <c r="E16" s="187"/>
      <c r="F16" s="187"/>
      <c r="G16" s="187">
        <f>Q19+Q20</f>
        <v>102.60000000000001</v>
      </c>
      <c r="H16" s="188"/>
      <c r="I16" s="194"/>
      <c r="J16" s="182">
        <v>1.1000000000000001</v>
      </c>
      <c r="K16" s="80" t="s">
        <v>117</v>
      </c>
      <c r="L16" s="80" t="s">
        <v>97</v>
      </c>
      <c r="M16" s="80">
        <v>4</v>
      </c>
      <c r="N16" s="80">
        <v>365</v>
      </c>
      <c r="O16" s="80">
        <v>1.5</v>
      </c>
      <c r="P16" s="80"/>
      <c r="Q16" s="80">
        <f t="shared" si="2"/>
        <v>2190</v>
      </c>
      <c r="R16" s="184"/>
      <c r="S16" s="202"/>
      <c r="T16" s="80"/>
      <c r="U16" s="80"/>
      <c r="V16" s="80"/>
      <c r="W16" s="80"/>
    </row>
    <row r="17" spans="1:23" ht="22" thickBot="1" x14ac:dyDescent="0.4">
      <c r="A17" s="182" t="s">
        <v>76</v>
      </c>
      <c r="B17" s="187" t="s">
        <v>119</v>
      </c>
      <c r="C17" s="187" t="s">
        <v>53</v>
      </c>
      <c r="D17" s="187">
        <v>2</v>
      </c>
      <c r="E17" s="187"/>
      <c r="F17" s="187"/>
      <c r="G17" s="187">
        <f>2.05*2.5*D17</f>
        <v>10.25</v>
      </c>
      <c r="H17" s="188"/>
      <c r="I17" s="194"/>
      <c r="J17" s="182">
        <v>1.1100000000000001</v>
      </c>
      <c r="K17" s="80" t="s">
        <v>125</v>
      </c>
      <c r="L17" s="80" t="s">
        <v>58</v>
      </c>
      <c r="M17" s="80">
        <v>2</v>
      </c>
      <c r="N17" s="80"/>
      <c r="O17" s="80"/>
      <c r="P17" s="80"/>
      <c r="Q17" s="80">
        <v>36</v>
      </c>
      <c r="R17" s="184"/>
      <c r="S17" s="202"/>
      <c r="T17" s="80"/>
      <c r="U17" s="80"/>
      <c r="V17" s="80"/>
      <c r="W17" s="80"/>
    </row>
    <row r="18" spans="1:23" ht="21.5" x14ac:dyDescent="0.35">
      <c r="A18" s="185" t="s">
        <v>91</v>
      </c>
      <c r="B18" s="185" t="s">
        <v>128</v>
      </c>
      <c r="C18" s="185" t="s">
        <v>53</v>
      </c>
      <c r="D18" s="185">
        <v>2</v>
      </c>
      <c r="E18" s="185"/>
      <c r="F18" s="185"/>
      <c r="G18" s="185">
        <f>7*0.3*D18</f>
        <v>4.2</v>
      </c>
      <c r="H18" s="185"/>
      <c r="I18" s="194"/>
      <c r="J18" s="182">
        <v>1.1200000000000001</v>
      </c>
      <c r="K18" s="80" t="s">
        <v>126</v>
      </c>
      <c r="L18" s="80" t="s">
        <v>58</v>
      </c>
      <c r="M18" s="80">
        <v>2</v>
      </c>
      <c r="N18" s="80"/>
      <c r="O18" s="80"/>
      <c r="P18" s="80"/>
      <c r="Q18" s="80">
        <v>11</v>
      </c>
      <c r="R18" s="184"/>
      <c r="S18" s="202"/>
      <c r="T18" s="80"/>
      <c r="U18" s="80"/>
      <c r="V18" s="80"/>
      <c r="W18" s="80"/>
    </row>
    <row r="19" spans="1:23" ht="21.5" x14ac:dyDescent="0.35">
      <c r="A19" s="80"/>
      <c r="B19" s="80"/>
      <c r="C19" s="80"/>
      <c r="D19" s="80"/>
      <c r="E19" s="80"/>
      <c r="F19" s="80"/>
      <c r="G19" s="183">
        <f>SUM(G15:G18)</f>
        <v>138.05000000000001</v>
      </c>
      <c r="H19" s="80"/>
      <c r="I19" s="194"/>
      <c r="J19" s="182">
        <v>1.1300000000000001</v>
      </c>
      <c r="K19" s="80" t="s">
        <v>59</v>
      </c>
      <c r="L19" s="80"/>
      <c r="M19" s="80"/>
      <c r="N19" s="80"/>
      <c r="O19" s="80"/>
      <c r="P19" s="80"/>
      <c r="Q19" s="80">
        <v>66.600000000000009</v>
      </c>
      <c r="R19" s="184"/>
      <c r="S19" s="202"/>
      <c r="T19" s="80"/>
      <c r="U19" s="80"/>
      <c r="V19" s="80"/>
      <c r="W19" s="80"/>
    </row>
    <row r="20" spans="1:23" ht="22" thickBot="1" x14ac:dyDescent="0.4">
      <c r="A20" s="80"/>
      <c r="B20" s="80"/>
      <c r="C20" s="80"/>
      <c r="D20" s="80"/>
      <c r="E20" s="80"/>
      <c r="F20" s="80"/>
      <c r="G20" s="80"/>
      <c r="H20" s="80"/>
      <c r="I20" s="194"/>
      <c r="J20" s="186">
        <v>1.1400000000000001</v>
      </c>
      <c r="K20" s="187" t="s">
        <v>84</v>
      </c>
      <c r="L20" s="187"/>
      <c r="M20" s="187"/>
      <c r="N20" s="187"/>
      <c r="O20" s="187"/>
      <c r="P20" s="187"/>
      <c r="Q20" s="187">
        <v>36</v>
      </c>
      <c r="R20" s="188"/>
      <c r="S20" s="202"/>
      <c r="T20" s="80"/>
      <c r="U20" s="80"/>
      <c r="V20" s="80"/>
      <c r="W20" s="80"/>
    </row>
    <row r="21" spans="1:23" ht="21.5" x14ac:dyDescent="0.35">
      <c r="A21" s="80"/>
      <c r="B21" s="80"/>
      <c r="C21" s="80"/>
      <c r="D21" s="80"/>
      <c r="E21" s="80"/>
      <c r="F21" s="80"/>
      <c r="G21" s="80"/>
      <c r="H21" s="80"/>
    </row>
  </sheetData>
  <mergeCells count="1">
    <mergeCell ref="B4:C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0222-FAE8-4648-AED7-583838058571}">
  <sheetPr>
    <tabColor theme="9"/>
  </sheetPr>
  <dimension ref="A1:Q36"/>
  <sheetViews>
    <sheetView zoomScale="66" zoomScaleNormal="66" workbookViewId="0">
      <pane xSplit="1" ySplit="4" topLeftCell="B5" activePane="bottomRight" state="frozen"/>
      <selection pane="topRight" activeCell="B1" sqref="B1"/>
      <selection pane="bottomLeft" activeCell="A5" sqref="A5"/>
      <selection pane="bottomRight" activeCell="P33" sqref="P33"/>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thickBot="1" x14ac:dyDescent="0.95">
      <c r="A4" s="13"/>
      <c r="B4" s="13"/>
      <c r="C4" s="13"/>
      <c r="D4" s="62" t="s">
        <v>2</v>
      </c>
      <c r="E4" s="63" t="s">
        <v>45</v>
      </c>
      <c r="F4" s="63" t="s">
        <v>41</v>
      </c>
      <c r="G4" s="63" t="s">
        <v>42</v>
      </c>
      <c r="H4" s="63" t="s">
        <v>46</v>
      </c>
      <c r="I4" s="63" t="s">
        <v>47</v>
      </c>
      <c r="J4" s="63" t="s">
        <v>48</v>
      </c>
      <c r="K4" s="63" t="s">
        <v>43</v>
      </c>
      <c r="L4" s="64" t="s">
        <v>44</v>
      </c>
    </row>
    <row r="5" spans="1:17" ht="22" thickBot="1" x14ac:dyDescent="0.95">
      <c r="D5" s="65">
        <v>1</v>
      </c>
      <c r="E5" s="16" t="s">
        <v>66</v>
      </c>
      <c r="F5" s="17"/>
      <c r="G5" s="17"/>
      <c r="H5" s="17"/>
      <c r="I5" s="17"/>
      <c r="J5" s="17"/>
      <c r="K5" s="18"/>
      <c r="L5" s="66"/>
      <c r="N5" s="87" t="s">
        <v>78</v>
      </c>
      <c r="O5" s="88" t="s">
        <v>77</v>
      </c>
      <c r="P5" s="89" t="s">
        <v>79</v>
      </c>
      <c r="Q5" s="90" t="s">
        <v>44</v>
      </c>
    </row>
    <row r="6" spans="1:17" ht="22" thickBot="1" x14ac:dyDescent="0.95">
      <c r="D6" s="67">
        <v>1.01</v>
      </c>
      <c r="E6" s="16" t="s">
        <v>89</v>
      </c>
      <c r="F6" s="17" t="s">
        <v>72</v>
      </c>
      <c r="G6" s="18">
        <v>4</v>
      </c>
      <c r="H6" s="32">
        <f>O8</f>
        <v>50</v>
      </c>
      <c r="I6" s="47">
        <v>2</v>
      </c>
      <c r="J6" s="47">
        <v>0.42499999999999999</v>
      </c>
      <c r="K6" s="47">
        <f>J6*I6*H6*G6</f>
        <v>170</v>
      </c>
      <c r="L6" s="68" t="s">
        <v>90</v>
      </c>
      <c r="N6" s="162">
        <v>373.95</v>
      </c>
      <c r="O6" s="45">
        <v>40</v>
      </c>
      <c r="P6" s="57">
        <f>(20+8)/2</f>
        <v>14</v>
      </c>
      <c r="Q6" s="91" t="s">
        <v>93</v>
      </c>
    </row>
    <row r="7" spans="1:17" ht="22" thickBot="1" x14ac:dyDescent="0.95">
      <c r="D7" s="67"/>
      <c r="E7" s="16"/>
      <c r="F7" s="17"/>
      <c r="G7" s="18"/>
      <c r="H7" s="40"/>
      <c r="I7" s="155" t="s">
        <v>96</v>
      </c>
      <c r="J7" s="156"/>
      <c r="K7" s="49">
        <f>K6</f>
        <v>170</v>
      </c>
      <c r="L7" s="69"/>
      <c r="N7" s="162"/>
      <c r="O7" s="18"/>
      <c r="P7" s="19"/>
      <c r="Q7" s="92"/>
    </row>
    <row r="8" spans="1:17" x14ac:dyDescent="0.9">
      <c r="D8" s="67">
        <v>1.02</v>
      </c>
      <c r="E8" s="16" t="s">
        <v>68</v>
      </c>
      <c r="F8" s="18"/>
      <c r="G8" s="18"/>
      <c r="H8" s="17"/>
      <c r="I8" s="44"/>
      <c r="J8" s="48"/>
      <c r="K8" s="45"/>
      <c r="L8" s="68"/>
      <c r="N8" s="163"/>
      <c r="O8" s="18">
        <v>50</v>
      </c>
      <c r="P8" s="19">
        <v>5</v>
      </c>
      <c r="Q8" s="92" t="s">
        <v>94</v>
      </c>
    </row>
    <row r="9" spans="1:17" ht="22" thickBot="1" x14ac:dyDescent="0.95">
      <c r="D9" s="70" t="s">
        <v>75</v>
      </c>
      <c r="E9" s="17" t="s">
        <v>73</v>
      </c>
      <c r="F9" s="17" t="s">
        <v>72</v>
      </c>
      <c r="G9" s="18">
        <v>4</v>
      </c>
      <c r="H9" s="32">
        <f>O8</f>
        <v>50</v>
      </c>
      <c r="I9" s="20">
        <v>2</v>
      </c>
      <c r="J9" s="18">
        <v>0.25</v>
      </c>
      <c r="K9" s="47">
        <f t="shared" ref="K9:K10" si="0">J9*I9*H9*G9</f>
        <v>100</v>
      </c>
      <c r="L9" s="68"/>
      <c r="N9" s="73"/>
      <c r="O9" s="76"/>
      <c r="P9" s="75"/>
      <c r="Q9" s="79"/>
    </row>
    <row r="10" spans="1:17" x14ac:dyDescent="0.9">
      <c r="D10" s="70"/>
      <c r="E10" s="17" t="s">
        <v>121</v>
      </c>
      <c r="F10" s="17" t="s">
        <v>72</v>
      </c>
      <c r="G10" s="18">
        <v>4</v>
      </c>
      <c r="H10" s="32">
        <f>O8</f>
        <v>50</v>
      </c>
      <c r="I10" s="20">
        <v>5</v>
      </c>
      <c r="J10" s="18">
        <v>2.9</v>
      </c>
      <c r="K10" s="47">
        <f t="shared" si="0"/>
        <v>2900</v>
      </c>
      <c r="L10" s="69"/>
      <c r="N10" s="31"/>
      <c r="O10" s="31"/>
    </row>
    <row r="11" spans="1:17" ht="22" thickBot="1" x14ac:dyDescent="0.95">
      <c r="D11" s="70"/>
      <c r="E11" s="17"/>
      <c r="F11" s="17"/>
      <c r="G11" s="45"/>
      <c r="H11" s="93"/>
      <c r="I11" s="164" t="s">
        <v>96</v>
      </c>
      <c r="J11" s="165"/>
      <c r="K11" s="60">
        <f>SUM(K9:K10)</f>
        <v>3000</v>
      </c>
      <c r="L11" s="69"/>
      <c r="O11" s="33"/>
      <c r="P11" s="34"/>
    </row>
    <row r="12" spans="1:17" ht="22" thickBot="1" x14ac:dyDescent="0.95">
      <c r="D12" s="67">
        <v>1.03</v>
      </c>
      <c r="E12" s="16" t="s">
        <v>49</v>
      </c>
      <c r="F12" s="18" t="s">
        <v>72</v>
      </c>
      <c r="G12" s="18">
        <v>4</v>
      </c>
      <c r="H12" s="32">
        <f>O8</f>
        <v>50</v>
      </c>
      <c r="I12" s="44">
        <v>4</v>
      </c>
      <c r="J12" s="45">
        <v>0.15</v>
      </c>
      <c r="K12" s="45">
        <f>G12*H12*I12*J12</f>
        <v>120</v>
      </c>
      <c r="L12" s="68" t="s">
        <v>90</v>
      </c>
    </row>
    <row r="13" spans="1:17" ht="22" thickBot="1" x14ac:dyDescent="0.95">
      <c r="D13" s="67"/>
      <c r="E13" s="16"/>
      <c r="F13" s="18"/>
      <c r="G13" s="18"/>
      <c r="H13" s="40"/>
      <c r="I13" s="147" t="s">
        <v>96</v>
      </c>
      <c r="J13" s="148"/>
      <c r="K13" s="50">
        <f>SUM(K12:K12)</f>
        <v>120</v>
      </c>
      <c r="L13" s="69"/>
    </row>
    <row r="14" spans="1:17" x14ac:dyDescent="0.9">
      <c r="D14" s="67">
        <v>1.04</v>
      </c>
      <c r="E14" s="16" t="s">
        <v>51</v>
      </c>
      <c r="F14" s="18" t="s">
        <v>72</v>
      </c>
      <c r="G14" s="18">
        <v>2</v>
      </c>
      <c r="H14" s="32">
        <f>O8</f>
        <v>50</v>
      </c>
      <c r="I14" s="44">
        <f>I12</f>
        <v>4</v>
      </c>
      <c r="J14" s="45">
        <v>0.15</v>
      </c>
      <c r="K14" s="45">
        <f>G14*H14*I14*J14</f>
        <v>60</v>
      </c>
      <c r="L14" s="68" t="s">
        <v>90</v>
      </c>
      <c r="N14" s="17" t="s">
        <v>55</v>
      </c>
      <c r="O14" s="17">
        <v>0.05</v>
      </c>
    </row>
    <row r="15" spans="1:17" ht="19.5" customHeight="1" x14ac:dyDescent="0.9">
      <c r="D15" s="67"/>
      <c r="E15" s="17"/>
      <c r="F15" s="18"/>
      <c r="G15" s="18"/>
      <c r="H15" s="18"/>
      <c r="I15" s="157" t="s">
        <v>96</v>
      </c>
      <c r="J15" s="158"/>
      <c r="K15" s="14">
        <f>K14</f>
        <v>60</v>
      </c>
      <c r="L15" s="68"/>
      <c r="N15" s="17" t="s">
        <v>54</v>
      </c>
      <c r="O15" s="17">
        <v>0.05</v>
      </c>
    </row>
    <row r="16" spans="1:17" x14ac:dyDescent="0.9">
      <c r="D16" s="67">
        <v>1.05</v>
      </c>
      <c r="E16" s="16" t="s">
        <v>69</v>
      </c>
      <c r="F16" s="18" t="s">
        <v>97</v>
      </c>
      <c r="G16" s="18">
        <v>1</v>
      </c>
      <c r="H16" s="17"/>
      <c r="I16" s="52"/>
      <c r="J16" s="53"/>
      <c r="K16" s="54">
        <f>K15/0.15</f>
        <v>400</v>
      </c>
      <c r="L16" s="71"/>
      <c r="N16" s="17" t="s">
        <v>51</v>
      </c>
      <c r="O16" s="17">
        <v>0.15</v>
      </c>
    </row>
    <row r="17" spans="4:15" x14ac:dyDescent="0.9">
      <c r="D17" s="67">
        <v>1.06</v>
      </c>
      <c r="E17" s="16" t="s">
        <v>70</v>
      </c>
      <c r="F17" s="18" t="s">
        <v>97</v>
      </c>
      <c r="G17" s="18">
        <v>1</v>
      </c>
      <c r="H17" s="18"/>
      <c r="I17" s="17"/>
      <c r="J17" s="17"/>
      <c r="K17" s="14">
        <f>K19/0.05</f>
        <v>700</v>
      </c>
      <c r="L17" s="68"/>
      <c r="N17" s="17" t="s">
        <v>49</v>
      </c>
      <c r="O17" s="17">
        <v>0.15</v>
      </c>
    </row>
    <row r="18" spans="4:15" ht="22" thickBot="1" x14ac:dyDescent="0.95">
      <c r="D18" s="67"/>
      <c r="E18" s="16" t="s">
        <v>54</v>
      </c>
      <c r="F18" s="18" t="s">
        <v>72</v>
      </c>
      <c r="G18" s="18">
        <v>4</v>
      </c>
      <c r="H18" s="18">
        <f>O8</f>
        <v>50</v>
      </c>
      <c r="I18" s="52">
        <v>3.5</v>
      </c>
      <c r="J18" s="53">
        <f>O15</f>
        <v>0.05</v>
      </c>
      <c r="K18" s="43">
        <f>PRODUCT(G18:J18)</f>
        <v>35</v>
      </c>
      <c r="L18" s="68"/>
      <c r="O18" s="12">
        <f>SUM(O14:O17)</f>
        <v>0.4</v>
      </c>
    </row>
    <row r="19" spans="4:15" ht="22" thickBot="1" x14ac:dyDescent="0.95">
      <c r="D19" s="67"/>
      <c r="E19" s="17"/>
      <c r="F19" s="18"/>
      <c r="G19" s="18"/>
      <c r="H19" s="56"/>
      <c r="I19" s="147" t="s">
        <v>88</v>
      </c>
      <c r="J19" s="148"/>
      <c r="K19" s="50">
        <f>SUM(K18:K18)</f>
        <v>35</v>
      </c>
      <c r="L19" s="69"/>
    </row>
    <row r="20" spans="4:15" x14ac:dyDescent="0.9">
      <c r="D20" s="67">
        <v>1.08</v>
      </c>
      <c r="E20" s="16" t="s">
        <v>71</v>
      </c>
      <c r="F20" s="18" t="s">
        <v>53</v>
      </c>
      <c r="G20" s="18">
        <v>1</v>
      </c>
      <c r="H20" s="18"/>
      <c r="I20" s="57"/>
      <c r="J20" s="48"/>
      <c r="K20" s="58">
        <f>K23/0.05</f>
        <v>1160</v>
      </c>
      <c r="L20" s="68"/>
    </row>
    <row r="21" spans="4:15" x14ac:dyDescent="0.9">
      <c r="D21" s="67">
        <v>1.0900000000000001</v>
      </c>
      <c r="E21" s="17" t="s">
        <v>55</v>
      </c>
      <c r="F21" s="18" t="s">
        <v>72</v>
      </c>
      <c r="G21" s="18">
        <v>1</v>
      </c>
      <c r="H21" s="19">
        <f>O6</f>
        <v>40</v>
      </c>
      <c r="I21" s="19">
        <f>P6</f>
        <v>14</v>
      </c>
      <c r="J21" s="17">
        <v>0.05</v>
      </c>
      <c r="K21" s="20">
        <f>G21*H21*I21*J21</f>
        <v>28</v>
      </c>
      <c r="L21" s="68"/>
    </row>
    <row r="22" spans="4:15" ht="22" thickBot="1" x14ac:dyDescent="0.95">
      <c r="D22" s="67"/>
      <c r="E22" s="17"/>
      <c r="F22" s="18" t="s">
        <v>72</v>
      </c>
      <c r="G22" s="18">
        <v>4</v>
      </c>
      <c r="H22" s="19">
        <f>O8</f>
        <v>50</v>
      </c>
      <c r="I22" s="52">
        <v>3</v>
      </c>
      <c r="J22" s="53">
        <v>0.05</v>
      </c>
      <c r="K22" s="42">
        <f>G22*H22*I22*J22</f>
        <v>30</v>
      </c>
      <c r="L22" s="69"/>
    </row>
    <row r="23" spans="4:15" ht="22" thickBot="1" x14ac:dyDescent="0.95">
      <c r="D23" s="67"/>
      <c r="E23" s="17"/>
      <c r="F23" s="18"/>
      <c r="G23" s="18"/>
      <c r="H23" s="59"/>
      <c r="I23" s="147" t="s">
        <v>96</v>
      </c>
      <c r="J23" s="148"/>
      <c r="K23" s="46">
        <f>SUM(K21:K22)</f>
        <v>58</v>
      </c>
      <c r="L23" s="69"/>
    </row>
    <row r="24" spans="4:15" x14ac:dyDescent="0.9">
      <c r="D24" s="70">
        <v>1.1000000000000001</v>
      </c>
      <c r="E24" s="16" t="s">
        <v>80</v>
      </c>
      <c r="F24" s="17"/>
      <c r="G24" s="17"/>
      <c r="H24" s="17"/>
      <c r="I24" s="48"/>
      <c r="J24" s="48"/>
      <c r="K24" s="45"/>
      <c r="L24" s="68"/>
    </row>
    <row r="25" spans="4:15" x14ac:dyDescent="0.9">
      <c r="D25" s="70"/>
      <c r="E25" s="17" t="s">
        <v>86</v>
      </c>
      <c r="F25" s="17" t="s">
        <v>103</v>
      </c>
      <c r="G25" s="17">
        <v>1</v>
      </c>
      <c r="H25" s="17"/>
      <c r="I25" s="17"/>
      <c r="J25" s="17"/>
      <c r="K25" s="18">
        <f>ROUND(O6/18,0)*2</f>
        <v>4</v>
      </c>
      <c r="L25" s="68"/>
    </row>
    <row r="26" spans="4:15" x14ac:dyDescent="0.9">
      <c r="D26" s="70"/>
      <c r="E26" s="17" t="s">
        <v>84</v>
      </c>
      <c r="F26" s="17" t="s">
        <v>103</v>
      </c>
      <c r="G26" s="17">
        <v>0</v>
      </c>
      <c r="H26" s="17"/>
      <c r="I26" s="17"/>
      <c r="J26" s="17"/>
      <c r="K26" s="18">
        <f>G26*13</f>
        <v>0</v>
      </c>
      <c r="L26" s="66"/>
    </row>
    <row r="27" spans="4:15" ht="22" thickBot="1" x14ac:dyDescent="0.95">
      <c r="D27" s="70"/>
      <c r="E27" s="17" t="s">
        <v>100</v>
      </c>
      <c r="F27" s="17" t="s">
        <v>103</v>
      </c>
      <c r="G27" s="17">
        <v>1</v>
      </c>
      <c r="H27" s="53"/>
      <c r="I27" s="53"/>
      <c r="J27" s="53"/>
      <c r="K27" s="43">
        <f>ROUND(P6,0*2)</f>
        <v>14</v>
      </c>
      <c r="L27" s="66"/>
    </row>
    <row r="28" spans="4:15" ht="22" thickBot="1" x14ac:dyDescent="0.95">
      <c r="D28" s="70"/>
      <c r="E28" s="17"/>
      <c r="F28" s="17"/>
      <c r="G28" s="51"/>
      <c r="H28" s="149" t="s">
        <v>96</v>
      </c>
      <c r="I28" s="150"/>
      <c r="J28" s="151"/>
      <c r="K28" s="50">
        <f>SUM(K25:K27)</f>
        <v>18</v>
      </c>
      <c r="L28" s="72"/>
    </row>
    <row r="29" spans="4:15" x14ac:dyDescent="0.9">
      <c r="D29" s="70"/>
      <c r="E29" s="16" t="s">
        <v>59</v>
      </c>
      <c r="F29" s="17"/>
      <c r="G29" s="17"/>
      <c r="H29" s="48"/>
      <c r="I29" s="48"/>
      <c r="J29" s="48"/>
      <c r="K29" s="45"/>
      <c r="L29" s="68"/>
    </row>
    <row r="30" spans="4:15" x14ac:dyDescent="0.9">
      <c r="D30" s="70">
        <v>1.1100000000000001</v>
      </c>
      <c r="E30" s="17" t="s">
        <v>81</v>
      </c>
      <c r="F30" s="17" t="s">
        <v>97</v>
      </c>
      <c r="G30" s="18">
        <v>1</v>
      </c>
      <c r="H30" s="17"/>
      <c r="I30" s="17"/>
      <c r="J30" s="17"/>
      <c r="K30" s="18">
        <f>ROUND(O6*0.333,0)</f>
        <v>13</v>
      </c>
      <c r="L30" s="68"/>
    </row>
    <row r="31" spans="4:15" x14ac:dyDescent="0.9">
      <c r="D31" s="70">
        <v>1.1299999999999999</v>
      </c>
      <c r="E31" s="17" t="s">
        <v>99</v>
      </c>
      <c r="F31" s="17" t="s">
        <v>97</v>
      </c>
      <c r="G31" s="18">
        <v>1</v>
      </c>
      <c r="H31" s="17">
        <v>2.0499999999999998</v>
      </c>
      <c r="I31" s="17">
        <v>2.5</v>
      </c>
      <c r="J31" s="17"/>
      <c r="K31" s="18">
        <f>I31*H31*G31</f>
        <v>5.125</v>
      </c>
      <c r="L31" s="66"/>
    </row>
    <row r="32" spans="4:15" x14ac:dyDescent="0.9">
      <c r="D32" s="70">
        <v>1.1399999999999999</v>
      </c>
      <c r="E32" s="17" t="s">
        <v>98</v>
      </c>
      <c r="F32" s="17" t="s">
        <v>97</v>
      </c>
      <c r="G32" s="18">
        <v>1</v>
      </c>
      <c r="H32" s="17"/>
      <c r="I32" s="17"/>
      <c r="J32" s="17"/>
      <c r="K32" s="18">
        <f>P6*0.5*3</f>
        <v>21</v>
      </c>
      <c r="L32" s="66"/>
    </row>
    <row r="33" spans="4:12" ht="22" thickBot="1" x14ac:dyDescent="0.95">
      <c r="D33" s="70">
        <v>1.1499999999999999</v>
      </c>
      <c r="E33" s="17" t="s">
        <v>102</v>
      </c>
      <c r="F33" s="17" t="s">
        <v>97</v>
      </c>
      <c r="G33" s="18">
        <v>2</v>
      </c>
      <c r="H33" s="52">
        <f>P6</f>
        <v>14</v>
      </c>
      <c r="I33" s="53">
        <f>0.3</f>
        <v>0.3</v>
      </c>
      <c r="J33" s="53"/>
      <c r="K33" s="43">
        <f>G33*H33*I33</f>
        <v>8.4</v>
      </c>
      <c r="L33" s="66"/>
    </row>
    <row r="34" spans="4:12" ht="22" thickBot="1" x14ac:dyDescent="0.95">
      <c r="D34" s="82"/>
      <c r="E34" s="53"/>
      <c r="F34" s="53"/>
      <c r="G34" s="83"/>
      <c r="H34" s="149" t="s">
        <v>101</v>
      </c>
      <c r="I34" s="150"/>
      <c r="J34" s="151"/>
      <c r="K34" s="50">
        <f>SUM(K30:K33)</f>
        <v>47.524999999999999</v>
      </c>
      <c r="L34" s="84"/>
    </row>
    <row r="35" spans="4:12" x14ac:dyDescent="0.9">
      <c r="D35" s="70">
        <v>1.1499999999999999</v>
      </c>
      <c r="E35" s="16" t="s">
        <v>87</v>
      </c>
      <c r="F35" s="17" t="s">
        <v>83</v>
      </c>
      <c r="G35" s="18">
        <v>1</v>
      </c>
      <c r="H35" s="48">
        <v>0</v>
      </c>
      <c r="I35" s="48"/>
      <c r="J35" s="48"/>
      <c r="K35" s="55">
        <f>PRODUCT(G35:J35)</f>
        <v>0</v>
      </c>
      <c r="L35" s="68"/>
    </row>
    <row r="36" spans="4:12" ht="22" thickBot="1" x14ac:dyDescent="0.95">
      <c r="D36" s="85"/>
      <c r="E36" s="75" t="s">
        <v>122</v>
      </c>
      <c r="F36" s="75" t="s">
        <v>83</v>
      </c>
      <c r="G36" s="76">
        <v>1</v>
      </c>
      <c r="H36" s="75">
        <v>0</v>
      </c>
      <c r="I36" s="75"/>
      <c r="J36" s="75"/>
      <c r="K36" s="86">
        <f>PRODUCT(G36:J36)</f>
        <v>0</v>
      </c>
      <c r="L36" s="79"/>
    </row>
  </sheetData>
  <mergeCells count="9">
    <mergeCell ref="I23:J23"/>
    <mergeCell ref="H28:J28"/>
    <mergeCell ref="H34:J34"/>
    <mergeCell ref="N6:N8"/>
    <mergeCell ref="I7:J7"/>
    <mergeCell ref="I11:J11"/>
    <mergeCell ref="I13:J13"/>
    <mergeCell ref="I15:J15"/>
    <mergeCell ref="I19:J19"/>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D9EC-6E61-4154-8DBB-523EADE86760}">
  <sheetPr>
    <tabColor theme="9"/>
  </sheetPr>
  <dimension ref="A1:Q36"/>
  <sheetViews>
    <sheetView zoomScale="66" zoomScaleNormal="66" workbookViewId="0">
      <pane xSplit="1" ySplit="4" topLeftCell="B34" activePane="bottomRight" state="frozen"/>
      <selection pane="topRight" activeCell="B1" sqref="B1"/>
      <selection pane="bottomLeft" activeCell="A5" sqref="A5"/>
      <selection pane="bottomRight" activeCell="K35" sqref="K35"/>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thickBot="1" x14ac:dyDescent="0.95">
      <c r="A4" s="13"/>
      <c r="B4" s="13"/>
      <c r="C4" s="13"/>
      <c r="D4" s="62" t="s">
        <v>2</v>
      </c>
      <c r="E4" s="63" t="s">
        <v>45</v>
      </c>
      <c r="F4" s="63" t="s">
        <v>41</v>
      </c>
      <c r="G4" s="63" t="s">
        <v>42</v>
      </c>
      <c r="H4" s="63" t="s">
        <v>46</v>
      </c>
      <c r="I4" s="63" t="s">
        <v>47</v>
      </c>
      <c r="J4" s="63" t="s">
        <v>48</v>
      </c>
      <c r="K4" s="63" t="s">
        <v>43</v>
      </c>
      <c r="L4" s="64" t="s">
        <v>44</v>
      </c>
    </row>
    <row r="5" spans="1:17" ht="22" thickBot="1" x14ac:dyDescent="0.95">
      <c r="D5" s="65">
        <v>1</v>
      </c>
      <c r="E5" s="16" t="s">
        <v>66</v>
      </c>
      <c r="F5" s="17"/>
      <c r="G5" s="17"/>
      <c r="H5" s="17"/>
      <c r="I5" s="17"/>
      <c r="J5" s="17"/>
      <c r="K5" s="18"/>
      <c r="L5" s="66"/>
      <c r="N5" s="87" t="s">
        <v>78</v>
      </c>
      <c r="O5" s="88" t="s">
        <v>77</v>
      </c>
      <c r="P5" s="89" t="s">
        <v>79</v>
      </c>
      <c r="Q5" s="90" t="s">
        <v>44</v>
      </c>
    </row>
    <row r="6" spans="1:17" ht="22" thickBot="1" x14ac:dyDescent="0.95">
      <c r="D6" s="67">
        <v>1.01</v>
      </c>
      <c r="E6" s="16" t="s">
        <v>89</v>
      </c>
      <c r="F6" s="17" t="s">
        <v>72</v>
      </c>
      <c r="G6" s="18">
        <v>2</v>
      </c>
      <c r="H6" s="32">
        <f>O8</f>
        <v>50</v>
      </c>
      <c r="I6" s="47">
        <v>2</v>
      </c>
      <c r="J6" s="47">
        <v>0.42499999999999999</v>
      </c>
      <c r="K6" s="47">
        <f>J6*I6*H6*G6</f>
        <v>85</v>
      </c>
      <c r="L6" s="68" t="s">
        <v>90</v>
      </c>
      <c r="N6" s="162">
        <v>373.95</v>
      </c>
      <c r="O6" s="45">
        <v>40</v>
      </c>
      <c r="P6" s="57">
        <f>(30+3.5)/2</f>
        <v>16.75</v>
      </c>
      <c r="Q6" s="91" t="s">
        <v>93</v>
      </c>
    </row>
    <row r="7" spans="1:17" ht="22" thickBot="1" x14ac:dyDescent="0.95">
      <c r="D7" s="67"/>
      <c r="E7" s="16"/>
      <c r="F7" s="17"/>
      <c r="G7" s="18"/>
      <c r="H7" s="40"/>
      <c r="I7" s="155" t="s">
        <v>96</v>
      </c>
      <c r="J7" s="156"/>
      <c r="K7" s="49">
        <f>K6</f>
        <v>85</v>
      </c>
      <c r="L7" s="69"/>
      <c r="N7" s="162"/>
      <c r="O7" s="18"/>
      <c r="P7" s="19"/>
      <c r="Q7" s="92"/>
    </row>
    <row r="8" spans="1:17" x14ac:dyDescent="0.9">
      <c r="D8" s="67">
        <v>1.02</v>
      </c>
      <c r="E8" s="16" t="s">
        <v>68</v>
      </c>
      <c r="F8" s="18"/>
      <c r="G8" s="18"/>
      <c r="H8" s="17"/>
      <c r="I8" s="44"/>
      <c r="J8" s="48"/>
      <c r="K8" s="45"/>
      <c r="L8" s="68"/>
      <c r="N8" s="163"/>
      <c r="O8" s="18">
        <v>50</v>
      </c>
      <c r="P8" s="19">
        <v>5</v>
      </c>
      <c r="Q8" s="92" t="s">
        <v>94</v>
      </c>
    </row>
    <row r="9" spans="1:17" ht="22" thickBot="1" x14ac:dyDescent="0.95">
      <c r="D9" s="70" t="s">
        <v>75</v>
      </c>
      <c r="E9" s="17" t="s">
        <v>73</v>
      </c>
      <c r="F9" s="17" t="s">
        <v>72</v>
      </c>
      <c r="G9" s="18">
        <v>2</v>
      </c>
      <c r="H9" s="32">
        <f>O8</f>
        <v>50</v>
      </c>
      <c r="I9" s="20">
        <v>2</v>
      </c>
      <c r="J9" s="18">
        <v>0.25</v>
      </c>
      <c r="K9" s="47">
        <f t="shared" ref="K9:K10" si="0">J9*I9*H9*G9</f>
        <v>50</v>
      </c>
      <c r="L9" s="68"/>
      <c r="N9" s="73"/>
      <c r="O9" s="76"/>
      <c r="P9" s="75"/>
      <c r="Q9" s="79"/>
    </row>
    <row r="10" spans="1:17" ht="22" thickBot="1" x14ac:dyDescent="0.95">
      <c r="D10" s="70"/>
      <c r="E10" s="17" t="s">
        <v>121</v>
      </c>
      <c r="F10" s="17" t="s">
        <v>72</v>
      </c>
      <c r="G10" s="18">
        <v>2</v>
      </c>
      <c r="H10" s="32">
        <f>O8</f>
        <v>50</v>
      </c>
      <c r="I10" s="42">
        <v>5</v>
      </c>
      <c r="J10" s="47">
        <v>2.25</v>
      </c>
      <c r="K10" s="47">
        <f t="shared" si="0"/>
        <v>1125</v>
      </c>
      <c r="L10" s="69"/>
      <c r="N10" s="31"/>
      <c r="O10" s="31"/>
    </row>
    <row r="11" spans="1:17" ht="22" thickBot="1" x14ac:dyDescent="0.95">
      <c r="D11" s="70"/>
      <c r="E11" s="17"/>
      <c r="F11" s="17"/>
      <c r="G11" s="45"/>
      <c r="H11" s="93"/>
      <c r="I11" s="147" t="s">
        <v>96</v>
      </c>
      <c r="J11" s="148"/>
      <c r="K11" s="46">
        <f>SUM(K9:K10)</f>
        <v>1175</v>
      </c>
      <c r="L11" s="69"/>
      <c r="O11" s="33"/>
      <c r="P11" s="34"/>
    </row>
    <row r="12" spans="1:17" ht="22" thickBot="1" x14ac:dyDescent="0.95">
      <c r="D12" s="67">
        <v>1.03</v>
      </c>
      <c r="E12" s="16" t="s">
        <v>49</v>
      </c>
      <c r="F12" s="18" t="s">
        <v>72</v>
      </c>
      <c r="G12" s="18">
        <v>2</v>
      </c>
      <c r="H12" s="32">
        <f>O8</f>
        <v>50</v>
      </c>
      <c r="I12" s="44">
        <v>4</v>
      </c>
      <c r="J12" s="45">
        <v>0.15</v>
      </c>
      <c r="K12" s="45">
        <f>G12*H12*I12*J12</f>
        <v>60</v>
      </c>
      <c r="L12" s="68" t="s">
        <v>90</v>
      </c>
    </row>
    <row r="13" spans="1:17" ht="22" thickBot="1" x14ac:dyDescent="0.95">
      <c r="D13" s="67"/>
      <c r="E13" s="16"/>
      <c r="F13" s="18"/>
      <c r="G13" s="18"/>
      <c r="H13" s="40"/>
      <c r="I13" s="147" t="s">
        <v>96</v>
      </c>
      <c r="J13" s="148"/>
      <c r="K13" s="50">
        <f>SUM(K12:K12)</f>
        <v>60</v>
      </c>
      <c r="L13" s="69"/>
    </row>
    <row r="14" spans="1:17" x14ac:dyDescent="0.9">
      <c r="D14" s="67">
        <v>1.04</v>
      </c>
      <c r="E14" s="16" t="s">
        <v>51</v>
      </c>
      <c r="F14" s="18" t="s">
        <v>72</v>
      </c>
      <c r="G14" s="18">
        <v>2</v>
      </c>
      <c r="H14" s="32">
        <f>O8</f>
        <v>50</v>
      </c>
      <c r="I14" s="44">
        <f>I12</f>
        <v>4</v>
      </c>
      <c r="J14" s="45">
        <v>0.15</v>
      </c>
      <c r="K14" s="45">
        <f>G14*H14*I14*J14</f>
        <v>60</v>
      </c>
      <c r="L14" s="68" t="s">
        <v>90</v>
      </c>
      <c r="N14" s="17" t="s">
        <v>55</v>
      </c>
      <c r="O14" s="17">
        <v>0.05</v>
      </c>
    </row>
    <row r="15" spans="1:17" ht="19.5" customHeight="1" x14ac:dyDescent="0.9">
      <c r="D15" s="67"/>
      <c r="E15" s="17"/>
      <c r="F15" s="18"/>
      <c r="G15" s="18"/>
      <c r="H15" s="18"/>
      <c r="I15" s="157" t="s">
        <v>96</v>
      </c>
      <c r="J15" s="158"/>
      <c r="K15" s="14">
        <f>K14</f>
        <v>60</v>
      </c>
      <c r="L15" s="68"/>
      <c r="N15" s="17" t="s">
        <v>54</v>
      </c>
      <c r="O15" s="17">
        <v>0.05</v>
      </c>
    </row>
    <row r="16" spans="1:17" x14ac:dyDescent="0.9">
      <c r="D16" s="67">
        <v>1.05</v>
      </c>
      <c r="E16" s="16" t="s">
        <v>69</v>
      </c>
      <c r="F16" s="18" t="s">
        <v>97</v>
      </c>
      <c r="G16" s="18">
        <v>1</v>
      </c>
      <c r="H16" s="17"/>
      <c r="I16" s="52"/>
      <c r="J16" s="53"/>
      <c r="K16" s="54">
        <f>K15/0.15</f>
        <v>400</v>
      </c>
      <c r="L16" s="71"/>
      <c r="N16" s="17" t="s">
        <v>51</v>
      </c>
      <c r="O16" s="17">
        <v>0.15</v>
      </c>
    </row>
    <row r="17" spans="4:15" x14ac:dyDescent="0.9">
      <c r="D17" s="67">
        <v>1.06</v>
      </c>
      <c r="E17" s="16" t="s">
        <v>70</v>
      </c>
      <c r="F17" s="18" t="s">
        <v>97</v>
      </c>
      <c r="G17" s="18">
        <v>1</v>
      </c>
      <c r="H17" s="18"/>
      <c r="I17" s="17"/>
      <c r="J17" s="17"/>
      <c r="K17" s="14">
        <f>K19/0.05</f>
        <v>350</v>
      </c>
      <c r="L17" s="68"/>
      <c r="N17" s="17" t="s">
        <v>49</v>
      </c>
      <c r="O17" s="17">
        <v>0.15</v>
      </c>
    </row>
    <row r="18" spans="4:15" ht="22" thickBot="1" x14ac:dyDescent="0.95">
      <c r="D18" s="67"/>
      <c r="E18" s="16" t="s">
        <v>54</v>
      </c>
      <c r="F18" s="18" t="s">
        <v>72</v>
      </c>
      <c r="G18" s="18">
        <v>2</v>
      </c>
      <c r="H18" s="18">
        <f>O8</f>
        <v>50</v>
      </c>
      <c r="I18" s="52">
        <v>3.5</v>
      </c>
      <c r="J18" s="53">
        <f>O15</f>
        <v>0.05</v>
      </c>
      <c r="K18" s="43">
        <f>PRODUCT(G18:J18)</f>
        <v>17.5</v>
      </c>
      <c r="L18" s="68"/>
      <c r="O18" s="12">
        <f>SUM(O14:O17)</f>
        <v>0.4</v>
      </c>
    </row>
    <row r="19" spans="4:15" ht="22" thickBot="1" x14ac:dyDescent="0.95">
      <c r="D19" s="67"/>
      <c r="E19" s="17"/>
      <c r="F19" s="18"/>
      <c r="G19" s="18"/>
      <c r="H19" s="56"/>
      <c r="I19" s="147" t="s">
        <v>88</v>
      </c>
      <c r="J19" s="148"/>
      <c r="K19" s="50">
        <f>SUM(K18:K18)</f>
        <v>17.5</v>
      </c>
      <c r="L19" s="69"/>
    </row>
    <row r="20" spans="4:15" x14ac:dyDescent="0.9">
      <c r="D20" s="67">
        <v>1.08</v>
      </c>
      <c r="E20" s="16" t="s">
        <v>71</v>
      </c>
      <c r="F20" s="18" t="s">
        <v>53</v>
      </c>
      <c r="G20" s="18">
        <v>1</v>
      </c>
      <c r="H20" s="18"/>
      <c r="I20" s="57"/>
      <c r="J20" s="48"/>
      <c r="K20" s="58">
        <f>K23/0.05</f>
        <v>670</v>
      </c>
      <c r="L20" s="68"/>
    </row>
    <row r="21" spans="4:15" x14ac:dyDescent="0.9">
      <c r="D21" s="67">
        <v>1.0900000000000001</v>
      </c>
      <c r="E21" s="17" t="s">
        <v>55</v>
      </c>
      <c r="F21" s="18" t="s">
        <v>72</v>
      </c>
      <c r="G21" s="18">
        <v>1</v>
      </c>
      <c r="H21" s="19">
        <f>O6</f>
        <v>40</v>
      </c>
      <c r="I21" s="19">
        <f>P6</f>
        <v>16.75</v>
      </c>
      <c r="J21" s="17">
        <v>0.05</v>
      </c>
      <c r="K21" s="20">
        <f>G21*H21*I21*J21</f>
        <v>33.5</v>
      </c>
      <c r="L21" s="68"/>
    </row>
    <row r="22" spans="4:15" ht="22" thickBot="1" x14ac:dyDescent="0.95">
      <c r="D22" s="67"/>
      <c r="E22" s="17"/>
      <c r="F22" s="18" t="s">
        <v>72</v>
      </c>
      <c r="G22" s="18">
        <v>0</v>
      </c>
      <c r="H22" s="19">
        <v>0</v>
      </c>
      <c r="I22" s="52">
        <v>3</v>
      </c>
      <c r="J22" s="53">
        <v>0.05</v>
      </c>
      <c r="K22" s="42">
        <f>G22*H22*I22*J22</f>
        <v>0</v>
      </c>
      <c r="L22" s="69"/>
    </row>
    <row r="23" spans="4:15" ht="22" thickBot="1" x14ac:dyDescent="0.95">
      <c r="D23" s="67"/>
      <c r="E23" s="17"/>
      <c r="F23" s="18"/>
      <c r="G23" s="18"/>
      <c r="H23" s="59"/>
      <c r="I23" s="147" t="s">
        <v>96</v>
      </c>
      <c r="J23" s="148"/>
      <c r="K23" s="46">
        <f>SUM(K21:K22)</f>
        <v>33.5</v>
      </c>
      <c r="L23" s="69"/>
    </row>
    <row r="24" spans="4:15" x14ac:dyDescent="0.9">
      <c r="D24" s="70">
        <v>1.1000000000000001</v>
      </c>
      <c r="E24" s="16" t="s">
        <v>80</v>
      </c>
      <c r="F24" s="17"/>
      <c r="G24" s="17"/>
      <c r="H24" s="17"/>
      <c r="I24" s="48"/>
      <c r="J24" s="48"/>
      <c r="K24" s="45"/>
      <c r="L24" s="68"/>
    </row>
    <row r="25" spans="4:15" x14ac:dyDescent="0.9">
      <c r="D25" s="70"/>
      <c r="E25" s="17" t="s">
        <v>86</v>
      </c>
      <c r="F25" s="17" t="s">
        <v>103</v>
      </c>
      <c r="G25" s="17">
        <v>1</v>
      </c>
      <c r="H25" s="17"/>
      <c r="I25" s="17"/>
      <c r="J25" s="17"/>
      <c r="K25" s="18">
        <f>ROUND(O6/18,0)*2</f>
        <v>4</v>
      </c>
      <c r="L25" s="68"/>
    </row>
    <row r="26" spans="4:15" x14ac:dyDescent="0.9">
      <c r="D26" s="70"/>
      <c r="E26" s="17" t="s">
        <v>84</v>
      </c>
      <c r="F26" s="17" t="s">
        <v>103</v>
      </c>
      <c r="G26" s="17">
        <v>0</v>
      </c>
      <c r="H26" s="17"/>
      <c r="I26" s="17"/>
      <c r="J26" s="17"/>
      <c r="K26" s="18">
        <f>G26*13</f>
        <v>0</v>
      </c>
      <c r="L26" s="66"/>
    </row>
    <row r="27" spans="4:15" ht="22" thickBot="1" x14ac:dyDescent="0.95">
      <c r="D27" s="70"/>
      <c r="E27" s="17" t="s">
        <v>118</v>
      </c>
      <c r="F27" s="17" t="s">
        <v>103</v>
      </c>
      <c r="G27" s="17">
        <v>1</v>
      </c>
      <c r="H27" s="53"/>
      <c r="I27" s="53"/>
      <c r="J27" s="53"/>
      <c r="K27" s="43">
        <f>ROUND(P6,0*2)</f>
        <v>17</v>
      </c>
      <c r="L27" s="66"/>
    </row>
    <row r="28" spans="4:15" ht="22" thickBot="1" x14ac:dyDescent="0.95">
      <c r="D28" s="70"/>
      <c r="E28" s="17"/>
      <c r="F28" s="17"/>
      <c r="G28" s="51"/>
      <c r="H28" s="149" t="s">
        <v>96</v>
      </c>
      <c r="I28" s="150"/>
      <c r="J28" s="151"/>
      <c r="K28" s="50">
        <f>SUM(K25:K27)</f>
        <v>21</v>
      </c>
      <c r="L28" s="72"/>
    </row>
    <row r="29" spans="4:15" x14ac:dyDescent="0.9">
      <c r="D29" s="70"/>
      <c r="E29" s="16" t="s">
        <v>59</v>
      </c>
      <c r="F29" s="17"/>
      <c r="G29" s="17"/>
      <c r="H29" s="48"/>
      <c r="I29" s="48"/>
      <c r="J29" s="48"/>
      <c r="K29" s="45"/>
      <c r="L29" s="68"/>
    </row>
    <row r="30" spans="4:15" x14ac:dyDescent="0.9">
      <c r="D30" s="70">
        <v>1.1100000000000001</v>
      </c>
      <c r="E30" s="17" t="s">
        <v>81</v>
      </c>
      <c r="F30" s="17" t="s">
        <v>97</v>
      </c>
      <c r="G30" s="18">
        <v>1</v>
      </c>
      <c r="H30" s="17"/>
      <c r="I30" s="17"/>
      <c r="J30" s="17"/>
      <c r="K30" s="18">
        <f>ROUND(O6*0.333,0)</f>
        <v>13</v>
      </c>
      <c r="L30" s="68"/>
    </row>
    <row r="31" spans="4:15" x14ac:dyDescent="0.9">
      <c r="D31" s="70">
        <v>1.1299999999999999</v>
      </c>
      <c r="E31" s="17" t="s">
        <v>119</v>
      </c>
      <c r="F31" s="17" t="s">
        <v>97</v>
      </c>
      <c r="G31" s="18">
        <v>1</v>
      </c>
      <c r="H31" s="17">
        <v>2.0499999999999998</v>
      </c>
      <c r="I31" s="17">
        <v>2.5</v>
      </c>
      <c r="J31" s="17"/>
      <c r="K31" s="18">
        <f>I31*H31*G31</f>
        <v>5.125</v>
      </c>
      <c r="L31" s="66"/>
    </row>
    <row r="32" spans="4:15" x14ac:dyDescent="0.9">
      <c r="D32" s="70">
        <v>1.1399999999999999</v>
      </c>
      <c r="E32" s="17" t="s">
        <v>98</v>
      </c>
      <c r="F32" s="17" t="s">
        <v>97</v>
      </c>
      <c r="G32" s="18">
        <v>1</v>
      </c>
      <c r="H32" s="17"/>
      <c r="I32" s="17"/>
      <c r="J32" s="17"/>
      <c r="K32" s="18">
        <f>P6*0.5*3</f>
        <v>25.125</v>
      </c>
      <c r="L32" s="66"/>
    </row>
    <row r="33" spans="4:12" ht="22" thickBot="1" x14ac:dyDescent="0.95">
      <c r="D33" s="70">
        <v>1.1499999999999999</v>
      </c>
      <c r="E33" s="17" t="s">
        <v>102</v>
      </c>
      <c r="F33" s="17" t="s">
        <v>97</v>
      </c>
      <c r="G33" s="18">
        <v>2</v>
      </c>
      <c r="H33" s="52">
        <f>P6</f>
        <v>16.75</v>
      </c>
      <c r="I33" s="53">
        <f>0.3</f>
        <v>0.3</v>
      </c>
      <c r="J33" s="53"/>
      <c r="K33" s="43">
        <f>G33*H33*I33</f>
        <v>10.049999999999999</v>
      </c>
      <c r="L33" s="66"/>
    </row>
    <row r="34" spans="4:12" ht="22" thickBot="1" x14ac:dyDescent="0.95">
      <c r="D34" s="82"/>
      <c r="E34" s="53"/>
      <c r="F34" s="53"/>
      <c r="G34" s="83"/>
      <c r="H34" s="149" t="s">
        <v>101</v>
      </c>
      <c r="I34" s="150"/>
      <c r="J34" s="151"/>
      <c r="K34" s="50">
        <f>SUM(K30:K33)</f>
        <v>53.3</v>
      </c>
      <c r="L34" s="84"/>
    </row>
    <row r="35" spans="4:12" x14ac:dyDescent="0.9">
      <c r="D35" s="70">
        <v>1.1499999999999999</v>
      </c>
      <c r="E35" s="16" t="s">
        <v>87</v>
      </c>
      <c r="F35" s="17" t="s">
        <v>83</v>
      </c>
      <c r="G35" s="18">
        <v>1</v>
      </c>
      <c r="H35" s="48">
        <v>0</v>
      </c>
      <c r="I35" s="48"/>
      <c r="J35" s="48"/>
      <c r="K35" s="55">
        <f>PRODUCT(G35:J35)</f>
        <v>0</v>
      </c>
      <c r="L35" s="68"/>
    </row>
    <row r="36" spans="4:12" ht="22" thickBot="1" x14ac:dyDescent="0.95">
      <c r="D36" s="85"/>
      <c r="E36" s="75" t="s">
        <v>122</v>
      </c>
      <c r="F36" s="75" t="s">
        <v>83</v>
      </c>
      <c r="G36" s="76">
        <v>1</v>
      </c>
      <c r="H36" s="75">
        <v>0</v>
      </c>
      <c r="I36" s="75"/>
      <c r="J36" s="75"/>
      <c r="K36" s="86">
        <f>PRODUCT(G36:J36)</f>
        <v>0</v>
      </c>
      <c r="L36" s="79"/>
    </row>
  </sheetData>
  <mergeCells count="9">
    <mergeCell ref="I23:J23"/>
    <mergeCell ref="H28:J28"/>
    <mergeCell ref="H34:J34"/>
    <mergeCell ref="N6:N8"/>
    <mergeCell ref="I7:J7"/>
    <mergeCell ref="I11:J11"/>
    <mergeCell ref="I13:J13"/>
    <mergeCell ref="I15:J15"/>
    <mergeCell ref="I19:J1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0D4B-E2A9-40C1-8866-592DB2158029}">
  <sheetPr>
    <tabColor theme="9"/>
  </sheetPr>
  <dimension ref="A1:Q35"/>
  <sheetViews>
    <sheetView zoomScale="66" zoomScaleNormal="66" workbookViewId="0">
      <pane xSplit="1" ySplit="4" topLeftCell="B5" activePane="bottomRight" state="frozen"/>
      <selection pane="topRight" activeCell="B1" sqref="B1"/>
      <selection pane="bottomLeft" activeCell="A5" sqref="A5"/>
      <selection pane="bottomRight" activeCell="Q4" sqref="D4:Q35"/>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thickBot="1" x14ac:dyDescent="0.95">
      <c r="A4" s="13"/>
      <c r="B4" s="13"/>
      <c r="C4" s="13"/>
      <c r="D4" s="62" t="s">
        <v>2</v>
      </c>
      <c r="E4" s="63" t="s">
        <v>45</v>
      </c>
      <c r="F4" s="63" t="s">
        <v>41</v>
      </c>
      <c r="G4" s="63" t="s">
        <v>42</v>
      </c>
      <c r="H4" s="63" t="s">
        <v>46</v>
      </c>
      <c r="I4" s="63" t="s">
        <v>47</v>
      </c>
      <c r="J4" s="63" t="s">
        <v>48</v>
      </c>
      <c r="K4" s="63" t="s">
        <v>43</v>
      </c>
      <c r="L4" s="64" t="s">
        <v>44</v>
      </c>
    </row>
    <row r="5" spans="1:17" ht="22" thickBot="1" x14ac:dyDescent="0.95">
      <c r="D5" s="65">
        <v>1</v>
      </c>
      <c r="E5" s="16" t="s">
        <v>66</v>
      </c>
      <c r="F5" s="17"/>
      <c r="G5" s="17"/>
      <c r="H5" s="17"/>
      <c r="I5" s="17"/>
      <c r="J5" s="17"/>
      <c r="K5" s="18"/>
      <c r="L5" s="66"/>
      <c r="N5" s="87" t="s">
        <v>78</v>
      </c>
      <c r="O5" s="88" t="s">
        <v>77</v>
      </c>
      <c r="P5" s="89" t="s">
        <v>79</v>
      </c>
      <c r="Q5" s="90" t="s">
        <v>44</v>
      </c>
    </row>
    <row r="6" spans="1:17" ht="22" thickBot="1" x14ac:dyDescent="0.95">
      <c r="D6" s="67">
        <v>1.01</v>
      </c>
      <c r="E6" s="16" t="s">
        <v>89</v>
      </c>
      <c r="F6" s="17" t="s">
        <v>72</v>
      </c>
      <c r="G6" s="18">
        <v>0</v>
      </c>
      <c r="H6" s="32">
        <f>O8</f>
        <v>50</v>
      </c>
      <c r="I6" s="47">
        <v>2</v>
      </c>
      <c r="J6" s="47">
        <v>0.42499999999999999</v>
      </c>
      <c r="K6" s="47">
        <f>J6*I6*H6*G6</f>
        <v>0</v>
      </c>
      <c r="L6" s="68" t="s">
        <v>90</v>
      </c>
      <c r="N6" s="162">
        <v>373.95</v>
      </c>
      <c r="O6" s="45">
        <v>40</v>
      </c>
      <c r="P6" s="57">
        <v>15</v>
      </c>
      <c r="Q6" s="91" t="s">
        <v>93</v>
      </c>
    </row>
    <row r="7" spans="1:17" ht="22" thickBot="1" x14ac:dyDescent="0.95">
      <c r="D7" s="67"/>
      <c r="E7" s="16"/>
      <c r="F7" s="17"/>
      <c r="G7" s="18"/>
      <c r="H7" s="40"/>
      <c r="I7" s="155" t="s">
        <v>96</v>
      </c>
      <c r="J7" s="156"/>
      <c r="K7" s="49">
        <f>K6</f>
        <v>0</v>
      </c>
      <c r="L7" s="69"/>
      <c r="N7" s="162"/>
      <c r="O7" s="18"/>
      <c r="P7" s="19"/>
      <c r="Q7" s="92"/>
    </row>
    <row r="8" spans="1:17" x14ac:dyDescent="0.9">
      <c r="D8" s="67">
        <v>1.02</v>
      </c>
      <c r="E8" s="16" t="s">
        <v>68</v>
      </c>
      <c r="F8" s="18"/>
      <c r="G8" s="18"/>
      <c r="H8" s="17"/>
      <c r="I8" s="44"/>
      <c r="J8" s="48"/>
      <c r="K8" s="45"/>
      <c r="L8" s="68"/>
      <c r="N8" s="163"/>
      <c r="O8" s="18">
        <v>50</v>
      </c>
      <c r="P8" s="19">
        <v>2</v>
      </c>
      <c r="Q8" s="92" t="s">
        <v>94</v>
      </c>
    </row>
    <row r="9" spans="1:17" ht="22" thickBot="1" x14ac:dyDescent="0.95">
      <c r="D9" s="70" t="s">
        <v>75</v>
      </c>
      <c r="E9" s="17" t="s">
        <v>73</v>
      </c>
      <c r="F9" s="17" t="s">
        <v>72</v>
      </c>
      <c r="G9" s="18">
        <v>1</v>
      </c>
      <c r="H9" s="32">
        <f>O8</f>
        <v>50</v>
      </c>
      <c r="I9" s="20">
        <v>2</v>
      </c>
      <c r="J9" s="18">
        <v>0.95</v>
      </c>
      <c r="K9" s="47">
        <f t="shared" ref="K9" si="0">J9*I9*H9*G9</f>
        <v>95</v>
      </c>
      <c r="L9" s="68"/>
      <c r="N9" s="73"/>
      <c r="O9" s="76"/>
      <c r="P9" s="75"/>
      <c r="Q9" s="79"/>
    </row>
    <row r="10" spans="1:17" ht="22" thickBot="1" x14ac:dyDescent="0.95">
      <c r="D10" s="70"/>
      <c r="E10" s="17"/>
      <c r="F10" s="17"/>
      <c r="G10" s="45"/>
      <c r="H10" s="93"/>
      <c r="I10" s="147" t="s">
        <v>96</v>
      </c>
      <c r="J10" s="148"/>
      <c r="K10" s="46">
        <f>SUM(K9:K9)</f>
        <v>95</v>
      </c>
      <c r="L10" s="69"/>
      <c r="O10" s="33"/>
      <c r="P10" s="34"/>
    </row>
    <row r="11" spans="1:17" ht="22" thickBot="1" x14ac:dyDescent="0.95">
      <c r="D11" s="67">
        <v>1.03</v>
      </c>
      <c r="E11" s="16" t="s">
        <v>49</v>
      </c>
      <c r="F11" s="18" t="s">
        <v>72</v>
      </c>
      <c r="G11" s="18">
        <v>0</v>
      </c>
      <c r="H11" s="32">
        <f>O8</f>
        <v>50</v>
      </c>
      <c r="I11" s="44">
        <v>4</v>
      </c>
      <c r="J11" s="45">
        <v>0.15</v>
      </c>
      <c r="K11" s="45">
        <f>G11*H11*I11*J11</f>
        <v>0</v>
      </c>
      <c r="L11" s="68" t="s">
        <v>90</v>
      </c>
    </row>
    <row r="12" spans="1:17" ht="22" thickBot="1" x14ac:dyDescent="0.95">
      <c r="D12" s="67"/>
      <c r="E12" s="16"/>
      <c r="F12" s="18"/>
      <c r="G12" s="18"/>
      <c r="H12" s="40"/>
      <c r="I12" s="147" t="s">
        <v>96</v>
      </c>
      <c r="J12" s="148"/>
      <c r="K12" s="50">
        <f>SUM(K11:K11)</f>
        <v>0</v>
      </c>
      <c r="L12" s="69"/>
    </row>
    <row r="13" spans="1:17" x14ac:dyDescent="0.9">
      <c r="D13" s="67">
        <v>1.04</v>
      </c>
      <c r="E13" s="16" t="s">
        <v>51</v>
      </c>
      <c r="F13" s="18" t="s">
        <v>72</v>
      </c>
      <c r="G13" s="18">
        <v>0</v>
      </c>
      <c r="H13" s="32">
        <f>O8</f>
        <v>50</v>
      </c>
      <c r="I13" s="44">
        <f>I11</f>
        <v>4</v>
      </c>
      <c r="J13" s="45">
        <v>0.15</v>
      </c>
      <c r="K13" s="45">
        <f>G13*H13*I13*J13</f>
        <v>0</v>
      </c>
      <c r="L13" s="68" t="s">
        <v>90</v>
      </c>
      <c r="N13" s="17" t="s">
        <v>55</v>
      </c>
      <c r="O13" s="17">
        <v>0.05</v>
      </c>
    </row>
    <row r="14" spans="1:17" ht="19.5" customHeight="1" x14ac:dyDescent="0.9">
      <c r="D14" s="67"/>
      <c r="E14" s="17"/>
      <c r="F14" s="18"/>
      <c r="G14" s="18"/>
      <c r="H14" s="18"/>
      <c r="I14" s="157" t="s">
        <v>96</v>
      </c>
      <c r="J14" s="158"/>
      <c r="K14" s="14">
        <f>K13</f>
        <v>0</v>
      </c>
      <c r="L14" s="68"/>
      <c r="N14" s="17" t="s">
        <v>54</v>
      </c>
      <c r="O14" s="17">
        <v>0.05</v>
      </c>
    </row>
    <row r="15" spans="1:17" x14ac:dyDescent="0.9">
      <c r="D15" s="67">
        <v>1.05</v>
      </c>
      <c r="E15" s="16" t="s">
        <v>69</v>
      </c>
      <c r="F15" s="18" t="s">
        <v>97</v>
      </c>
      <c r="G15" s="18">
        <v>1</v>
      </c>
      <c r="H15" s="17"/>
      <c r="I15" s="52"/>
      <c r="J15" s="53"/>
      <c r="K15" s="54">
        <f>K14/0.15</f>
        <v>0</v>
      </c>
      <c r="L15" s="71"/>
      <c r="N15" s="17" t="s">
        <v>51</v>
      </c>
      <c r="O15" s="17">
        <v>0.15</v>
      </c>
    </row>
    <row r="16" spans="1:17" x14ac:dyDescent="0.9">
      <c r="D16" s="67">
        <v>1.06</v>
      </c>
      <c r="E16" s="16" t="s">
        <v>70</v>
      </c>
      <c r="F16" s="18" t="s">
        <v>97</v>
      </c>
      <c r="G16" s="18">
        <v>1</v>
      </c>
      <c r="H16" s="18"/>
      <c r="I16" s="17"/>
      <c r="J16" s="17"/>
      <c r="K16" s="14">
        <f>K18/0.05</f>
        <v>0</v>
      </c>
      <c r="L16" s="68"/>
      <c r="N16" s="17" t="s">
        <v>49</v>
      </c>
      <c r="O16" s="17">
        <v>0.15</v>
      </c>
    </row>
    <row r="17" spans="4:15" ht="22" thickBot="1" x14ac:dyDescent="0.95">
      <c r="D17" s="67"/>
      <c r="E17" s="16" t="s">
        <v>54</v>
      </c>
      <c r="F17" s="18" t="s">
        <v>72</v>
      </c>
      <c r="G17" s="18">
        <v>0</v>
      </c>
      <c r="H17" s="18">
        <f>O8</f>
        <v>50</v>
      </c>
      <c r="I17" s="52">
        <v>3.5</v>
      </c>
      <c r="J17" s="53">
        <f>O14</f>
        <v>0.05</v>
      </c>
      <c r="K17" s="43">
        <f>PRODUCT(G17:J17)</f>
        <v>0</v>
      </c>
      <c r="L17" s="68"/>
      <c r="O17" s="12">
        <f>SUM(O13:O16)</f>
        <v>0.4</v>
      </c>
    </row>
    <row r="18" spans="4:15" ht="22" thickBot="1" x14ac:dyDescent="0.95">
      <c r="D18" s="67"/>
      <c r="E18" s="17"/>
      <c r="F18" s="18"/>
      <c r="G18" s="18"/>
      <c r="H18" s="56"/>
      <c r="I18" s="147" t="s">
        <v>88</v>
      </c>
      <c r="J18" s="148"/>
      <c r="K18" s="50">
        <f>SUM(K17:K17)</f>
        <v>0</v>
      </c>
      <c r="L18" s="69"/>
    </row>
    <row r="19" spans="4:15" x14ac:dyDescent="0.9">
      <c r="D19" s="67">
        <v>1.08</v>
      </c>
      <c r="E19" s="16" t="s">
        <v>71</v>
      </c>
      <c r="F19" s="18" t="s">
        <v>53</v>
      </c>
      <c r="G19" s="18">
        <v>1</v>
      </c>
      <c r="H19" s="18"/>
      <c r="I19" s="57"/>
      <c r="J19" s="48"/>
      <c r="K19" s="58">
        <f>K22/0.05</f>
        <v>0</v>
      </c>
      <c r="L19" s="68"/>
    </row>
    <row r="20" spans="4:15" x14ac:dyDescent="0.9">
      <c r="D20" s="67">
        <v>1.0900000000000001</v>
      </c>
      <c r="E20" s="17" t="s">
        <v>55</v>
      </c>
      <c r="F20" s="18" t="s">
        <v>72</v>
      </c>
      <c r="G20" s="18">
        <v>0</v>
      </c>
      <c r="H20" s="19">
        <f>O6</f>
        <v>40</v>
      </c>
      <c r="I20" s="19">
        <f>P6</f>
        <v>15</v>
      </c>
      <c r="J20" s="17">
        <v>0.05</v>
      </c>
      <c r="K20" s="20">
        <f>G20*H20*I20*J20</f>
        <v>0</v>
      </c>
      <c r="L20" s="68"/>
    </row>
    <row r="21" spans="4:15" ht="22" thickBot="1" x14ac:dyDescent="0.95">
      <c r="D21" s="67"/>
      <c r="E21" s="17"/>
      <c r="F21" s="18" t="s">
        <v>72</v>
      </c>
      <c r="G21" s="18">
        <v>0</v>
      </c>
      <c r="H21" s="19">
        <v>0</v>
      </c>
      <c r="I21" s="52">
        <v>3</v>
      </c>
      <c r="J21" s="53">
        <v>0.05</v>
      </c>
      <c r="K21" s="42">
        <f>G21*H21*I21*J21</f>
        <v>0</v>
      </c>
      <c r="L21" s="69"/>
    </row>
    <row r="22" spans="4:15" ht="22" thickBot="1" x14ac:dyDescent="0.95">
      <c r="D22" s="67"/>
      <c r="E22" s="17"/>
      <c r="F22" s="18"/>
      <c r="G22" s="18"/>
      <c r="H22" s="59"/>
      <c r="I22" s="147" t="s">
        <v>96</v>
      </c>
      <c r="J22" s="148"/>
      <c r="K22" s="46">
        <f>SUM(K20:K21)</f>
        <v>0</v>
      </c>
      <c r="L22" s="69"/>
    </row>
    <row r="23" spans="4:15" x14ac:dyDescent="0.9">
      <c r="D23" s="70">
        <v>1.1000000000000001</v>
      </c>
      <c r="E23" s="16" t="s">
        <v>80</v>
      </c>
      <c r="F23" s="17"/>
      <c r="G23" s="17"/>
      <c r="H23" s="17"/>
      <c r="I23" s="48"/>
      <c r="J23" s="48"/>
      <c r="K23" s="45"/>
      <c r="L23" s="68"/>
    </row>
    <row r="24" spans="4:15" x14ac:dyDescent="0.9">
      <c r="D24" s="70"/>
      <c r="E24" s="17" t="s">
        <v>86</v>
      </c>
      <c r="F24" s="17" t="s">
        <v>103</v>
      </c>
      <c r="G24" s="17">
        <v>1</v>
      </c>
      <c r="H24" s="17"/>
      <c r="I24" s="17"/>
      <c r="J24" s="17"/>
      <c r="K24" s="18">
        <f>ROUND(O6/18,0)*2</f>
        <v>4</v>
      </c>
      <c r="L24" s="68"/>
    </row>
    <row r="25" spans="4:15" x14ac:dyDescent="0.9">
      <c r="D25" s="70"/>
      <c r="E25" s="17" t="s">
        <v>84</v>
      </c>
      <c r="F25" s="17" t="s">
        <v>103</v>
      </c>
      <c r="G25" s="17">
        <v>0</v>
      </c>
      <c r="H25" s="17"/>
      <c r="I25" s="17"/>
      <c r="J25" s="17"/>
      <c r="K25" s="18">
        <f>G25*13</f>
        <v>0</v>
      </c>
      <c r="L25" s="66"/>
    </row>
    <row r="26" spans="4:15" ht="22" thickBot="1" x14ac:dyDescent="0.95">
      <c r="D26" s="70"/>
      <c r="E26" s="17" t="s">
        <v>118</v>
      </c>
      <c r="F26" s="17" t="s">
        <v>103</v>
      </c>
      <c r="G26" s="17">
        <v>1</v>
      </c>
      <c r="H26" s="53"/>
      <c r="I26" s="53"/>
      <c r="J26" s="53"/>
      <c r="K26" s="43">
        <f>ROUND(P6,0*2)</f>
        <v>15</v>
      </c>
      <c r="L26" s="66"/>
    </row>
    <row r="27" spans="4:15" ht="22" thickBot="1" x14ac:dyDescent="0.95">
      <c r="D27" s="70"/>
      <c r="E27" s="17"/>
      <c r="F27" s="17"/>
      <c r="G27" s="51"/>
      <c r="H27" s="149" t="s">
        <v>96</v>
      </c>
      <c r="I27" s="150"/>
      <c r="J27" s="151"/>
      <c r="K27" s="50">
        <f>SUM(K24:K26)</f>
        <v>19</v>
      </c>
      <c r="L27" s="72"/>
    </row>
    <row r="28" spans="4:15" x14ac:dyDescent="0.9">
      <c r="D28" s="70"/>
      <c r="E28" s="16" t="s">
        <v>59</v>
      </c>
      <c r="F28" s="17"/>
      <c r="G28" s="17"/>
      <c r="H28" s="48"/>
      <c r="I28" s="48"/>
      <c r="J28" s="48"/>
      <c r="K28" s="45"/>
      <c r="L28" s="68"/>
    </row>
    <row r="29" spans="4:15" x14ac:dyDescent="0.9">
      <c r="D29" s="70">
        <v>1.1100000000000001</v>
      </c>
      <c r="E29" s="17" t="s">
        <v>81</v>
      </c>
      <c r="F29" s="17" t="s">
        <v>97</v>
      </c>
      <c r="G29" s="18">
        <v>1</v>
      </c>
      <c r="H29" s="17"/>
      <c r="I29" s="17"/>
      <c r="J29" s="17"/>
      <c r="K29" s="18">
        <f>ROUND(O6*0.333,0)</f>
        <v>13</v>
      </c>
      <c r="L29" s="68"/>
    </row>
    <row r="30" spans="4:15" x14ac:dyDescent="0.9">
      <c r="D30" s="70">
        <v>1.1299999999999999</v>
      </c>
      <c r="E30" s="17" t="s">
        <v>119</v>
      </c>
      <c r="F30" s="17" t="s">
        <v>97</v>
      </c>
      <c r="G30" s="18">
        <v>1</v>
      </c>
      <c r="H30" s="17">
        <v>2.0499999999999998</v>
      </c>
      <c r="I30" s="17">
        <v>2.5</v>
      </c>
      <c r="J30" s="17"/>
      <c r="K30" s="18">
        <f>I30*H30*G30</f>
        <v>5.125</v>
      </c>
      <c r="L30" s="66"/>
    </row>
    <row r="31" spans="4:15" x14ac:dyDescent="0.9">
      <c r="D31" s="70">
        <v>1.1399999999999999</v>
      </c>
      <c r="E31" s="17" t="s">
        <v>98</v>
      </c>
      <c r="F31" s="17" t="s">
        <v>97</v>
      </c>
      <c r="G31" s="18">
        <v>1</v>
      </c>
      <c r="H31" s="17"/>
      <c r="I31" s="17"/>
      <c r="J31" s="17"/>
      <c r="K31" s="18">
        <f>P6*0.5*3</f>
        <v>22.5</v>
      </c>
      <c r="L31" s="66"/>
    </row>
    <row r="32" spans="4:15" ht="22" thickBot="1" x14ac:dyDescent="0.95">
      <c r="D32" s="70">
        <v>1.1499999999999999</v>
      </c>
      <c r="E32" s="17" t="s">
        <v>102</v>
      </c>
      <c r="F32" s="17" t="s">
        <v>97</v>
      </c>
      <c r="G32" s="18">
        <v>2</v>
      </c>
      <c r="H32" s="52">
        <f>P6</f>
        <v>15</v>
      </c>
      <c r="I32" s="53">
        <f>0.3</f>
        <v>0.3</v>
      </c>
      <c r="J32" s="53"/>
      <c r="K32" s="43">
        <f>G32*H32*I32</f>
        <v>9</v>
      </c>
      <c r="L32" s="66"/>
    </row>
    <row r="33" spans="4:12" ht="22" thickBot="1" x14ac:dyDescent="0.95">
      <c r="D33" s="82"/>
      <c r="E33" s="53"/>
      <c r="F33" s="53"/>
      <c r="G33" s="83"/>
      <c r="H33" s="149" t="s">
        <v>101</v>
      </c>
      <c r="I33" s="150"/>
      <c r="J33" s="151"/>
      <c r="K33" s="50">
        <f>SUM(K29:K32)</f>
        <v>49.625</v>
      </c>
      <c r="L33" s="84"/>
    </row>
    <row r="34" spans="4:12" x14ac:dyDescent="0.9">
      <c r="D34" s="70">
        <v>1.1499999999999999</v>
      </c>
      <c r="E34" s="16" t="s">
        <v>87</v>
      </c>
      <c r="F34" s="17" t="s">
        <v>83</v>
      </c>
      <c r="G34" s="18">
        <v>1</v>
      </c>
      <c r="H34" s="48">
        <v>0</v>
      </c>
      <c r="I34" s="48"/>
      <c r="J34" s="48"/>
      <c r="K34" s="55">
        <f>PRODUCT(G34:J34)</f>
        <v>0</v>
      </c>
      <c r="L34" s="68"/>
    </row>
    <row r="35" spans="4:12" ht="22" thickBot="1" x14ac:dyDescent="0.95">
      <c r="D35" s="85"/>
      <c r="E35" s="75" t="s">
        <v>122</v>
      </c>
      <c r="F35" s="75" t="s">
        <v>83</v>
      </c>
      <c r="G35" s="76">
        <v>1</v>
      </c>
      <c r="H35" s="75">
        <v>0</v>
      </c>
      <c r="I35" s="75"/>
      <c r="J35" s="75"/>
      <c r="K35" s="86">
        <f>PRODUCT(G35:J35)</f>
        <v>0</v>
      </c>
      <c r="L35" s="79"/>
    </row>
  </sheetData>
  <mergeCells count="9">
    <mergeCell ref="I22:J22"/>
    <mergeCell ref="H27:J27"/>
    <mergeCell ref="H33:J33"/>
    <mergeCell ref="N6:N8"/>
    <mergeCell ref="I7:J7"/>
    <mergeCell ref="I10:J10"/>
    <mergeCell ref="I12:J12"/>
    <mergeCell ref="I14:J14"/>
    <mergeCell ref="I18:J1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D2C25-5586-43C4-B5A3-852D51E3214D}">
  <sheetPr>
    <tabColor theme="9" tint="0.79998168889431442"/>
  </sheetPr>
  <dimension ref="A1:O27"/>
  <sheetViews>
    <sheetView topLeftCell="A19" zoomScale="80" zoomScaleNormal="80" workbookViewId="0">
      <selection activeCell="J26" sqref="A1:J26"/>
    </sheetView>
  </sheetViews>
  <sheetFormatPr defaultColWidth="12.6328125" defaultRowHeight="15" customHeight="1" x14ac:dyDescent="0.35"/>
  <cols>
    <col min="1" max="1" width="8.90625" style="2" customWidth="1"/>
    <col min="2" max="2" width="18.81640625" style="2" customWidth="1"/>
    <col min="3" max="3" width="14.90625" style="2" customWidth="1"/>
    <col min="4" max="4" width="25.6328125" style="2" customWidth="1"/>
    <col min="5" max="5" width="20.36328125" style="2" customWidth="1"/>
    <col min="6" max="6" width="18.08984375" style="2" customWidth="1"/>
    <col min="7" max="7" width="24.6328125" style="2" customWidth="1"/>
    <col min="8" max="8" width="23.6328125" style="2" customWidth="1"/>
    <col min="9" max="9" width="8.90625" style="2" customWidth="1"/>
    <col min="10" max="10" width="12.1796875" style="2" customWidth="1"/>
    <col min="11" max="15" width="8.90625" style="2" customWidth="1"/>
    <col min="16" max="16384" width="12.6328125" style="2"/>
  </cols>
  <sheetData>
    <row r="1" spans="1:15" ht="20.25" customHeight="1" x14ac:dyDescent="0.9">
      <c r="A1" s="1"/>
      <c r="B1" s="1"/>
      <c r="C1" s="1"/>
      <c r="D1" s="1"/>
      <c r="E1" s="1"/>
      <c r="F1" s="1"/>
      <c r="G1" s="1"/>
      <c r="H1" s="1"/>
      <c r="I1" s="1"/>
      <c r="J1" s="1"/>
      <c r="K1" s="1"/>
      <c r="L1" s="1"/>
      <c r="M1" s="1"/>
      <c r="N1" s="1"/>
      <c r="O1" s="1"/>
    </row>
    <row r="2" spans="1:15" ht="20.25" customHeight="1" x14ac:dyDescent="0.9">
      <c r="A2" s="3" t="s">
        <v>0</v>
      </c>
      <c r="B2" s="1"/>
      <c r="C2" s="1"/>
      <c r="D2" s="1"/>
      <c r="E2" s="1"/>
      <c r="F2" s="1"/>
      <c r="G2" s="1"/>
      <c r="H2" s="1" t="s">
        <v>1</v>
      </c>
      <c r="I2" s="1">
        <f>COUNT(#REF!,#REF!,#REF!,#REF!,I9:J19,I24:J26,#REF!)</f>
        <v>15</v>
      </c>
      <c r="J2" s="1"/>
      <c r="K2" s="1"/>
      <c r="L2" s="1"/>
      <c r="M2" s="1"/>
      <c r="N2" s="1"/>
      <c r="O2" s="1"/>
    </row>
    <row r="3" spans="1:15" ht="37" customHeight="1" x14ac:dyDescent="0.9">
      <c r="A3" s="170" t="s">
        <v>2</v>
      </c>
      <c r="B3" s="170" t="s">
        <v>3</v>
      </c>
      <c r="C3" s="170" t="s">
        <v>4</v>
      </c>
      <c r="D3" s="171" t="s">
        <v>5</v>
      </c>
      <c r="E3" s="169"/>
      <c r="F3" s="170" t="s">
        <v>6</v>
      </c>
      <c r="G3" s="170" t="s">
        <v>7</v>
      </c>
      <c r="H3" s="170" t="s">
        <v>8</v>
      </c>
      <c r="I3" s="171" t="s">
        <v>9</v>
      </c>
      <c r="J3" s="169"/>
      <c r="K3" s="1"/>
      <c r="L3" s="1"/>
      <c r="M3" s="1"/>
      <c r="N3" s="1"/>
      <c r="O3" s="1"/>
    </row>
    <row r="4" spans="1:15" ht="20.25" customHeight="1" x14ac:dyDescent="0.9">
      <c r="A4" s="167"/>
      <c r="B4" s="167"/>
      <c r="C4" s="167"/>
      <c r="D4" s="4" t="s">
        <v>10</v>
      </c>
      <c r="E4" s="4" t="s">
        <v>11</v>
      </c>
      <c r="F4" s="167"/>
      <c r="G4" s="167"/>
      <c r="H4" s="167"/>
      <c r="I4" s="4" t="s">
        <v>10</v>
      </c>
      <c r="J4" s="4" t="s">
        <v>11</v>
      </c>
      <c r="K4" s="1"/>
      <c r="L4" s="1"/>
      <c r="M4" s="1"/>
      <c r="N4" s="1"/>
      <c r="O4" s="1"/>
    </row>
    <row r="5" spans="1:15" ht="20.25" customHeight="1" x14ac:dyDescent="0.9">
      <c r="A5" s="5">
        <v>1</v>
      </c>
      <c r="B5" s="6">
        <v>326.5</v>
      </c>
      <c r="C5" s="5" t="s">
        <v>12</v>
      </c>
      <c r="D5" s="5" t="s">
        <v>13</v>
      </c>
      <c r="E5" s="5" t="s">
        <v>14</v>
      </c>
      <c r="F5" s="6" t="s">
        <v>15</v>
      </c>
      <c r="G5" s="6" t="s">
        <v>16</v>
      </c>
      <c r="H5" s="6" t="s">
        <v>17</v>
      </c>
      <c r="I5" s="5">
        <v>100</v>
      </c>
      <c r="J5" s="5">
        <v>100</v>
      </c>
      <c r="K5" s="1"/>
      <c r="L5" s="1">
        <v>2</v>
      </c>
      <c r="M5" s="1"/>
      <c r="N5" s="1"/>
      <c r="O5" s="1"/>
    </row>
    <row r="6" spans="1:15" ht="20.25" customHeight="1" x14ac:dyDescent="0.9">
      <c r="A6" s="3" t="s">
        <v>18</v>
      </c>
      <c r="B6" s="1"/>
      <c r="C6" s="1"/>
      <c r="D6" s="1"/>
      <c r="E6" s="1"/>
      <c r="F6" s="1"/>
      <c r="G6" s="1"/>
      <c r="H6" s="1"/>
      <c r="I6" s="1"/>
      <c r="J6" s="1"/>
      <c r="K6" s="1"/>
      <c r="L6" s="1"/>
      <c r="M6" s="1"/>
      <c r="N6" s="1"/>
      <c r="O6" s="1"/>
    </row>
    <row r="7" spans="1:15" ht="38.25" customHeight="1" x14ac:dyDescent="0.9">
      <c r="A7" s="166" t="s">
        <v>2</v>
      </c>
      <c r="B7" s="166" t="s">
        <v>19</v>
      </c>
      <c r="C7" s="166" t="s">
        <v>4</v>
      </c>
      <c r="D7" s="168" t="s">
        <v>5</v>
      </c>
      <c r="E7" s="169"/>
      <c r="F7" s="166" t="s">
        <v>6</v>
      </c>
      <c r="G7" s="166" t="s">
        <v>7</v>
      </c>
      <c r="H7" s="166" t="s">
        <v>8</v>
      </c>
      <c r="I7" s="168" t="s">
        <v>20</v>
      </c>
      <c r="J7" s="169"/>
      <c r="K7" s="1"/>
      <c r="L7" s="1"/>
      <c r="M7" s="1"/>
      <c r="N7" s="1"/>
      <c r="O7" s="1"/>
    </row>
    <row r="8" spans="1:15" ht="20.25" customHeight="1" x14ac:dyDescent="0.9">
      <c r="A8" s="167"/>
      <c r="B8" s="167"/>
      <c r="C8" s="167"/>
      <c r="D8" s="7" t="s">
        <v>10</v>
      </c>
      <c r="E8" s="7" t="s">
        <v>11</v>
      </c>
      <c r="F8" s="167"/>
      <c r="G8" s="167"/>
      <c r="H8" s="167"/>
      <c r="I8" s="7" t="s">
        <v>10</v>
      </c>
      <c r="J8" s="7" t="s">
        <v>11</v>
      </c>
      <c r="K8" s="1"/>
      <c r="L8" s="1"/>
      <c r="M8" s="1"/>
      <c r="N8" s="1"/>
      <c r="O8" s="1"/>
    </row>
    <row r="9" spans="1:15" ht="20.25" customHeight="1" x14ac:dyDescent="0.9">
      <c r="A9" s="5">
        <v>1</v>
      </c>
      <c r="B9" s="5">
        <v>268.14999999999998</v>
      </c>
      <c r="C9" s="5" t="s">
        <v>21</v>
      </c>
      <c r="D9" s="5" t="s">
        <v>22</v>
      </c>
      <c r="E9" s="5" t="s">
        <v>23</v>
      </c>
      <c r="F9" s="5" t="s">
        <v>15</v>
      </c>
      <c r="G9" s="5" t="s">
        <v>24</v>
      </c>
      <c r="H9" s="5" t="s">
        <v>17</v>
      </c>
      <c r="I9" s="8"/>
      <c r="J9" s="5">
        <v>100</v>
      </c>
      <c r="K9" s="1"/>
      <c r="L9" s="1">
        <v>1</v>
      </c>
      <c r="M9" s="1"/>
      <c r="N9" s="1"/>
      <c r="O9" s="1"/>
    </row>
    <row r="10" spans="1:15" ht="20.25" customHeight="1" x14ac:dyDescent="0.9">
      <c r="A10" s="5">
        <v>2</v>
      </c>
      <c r="B10" s="5">
        <v>272.82</v>
      </c>
      <c r="C10" s="5" t="s">
        <v>21</v>
      </c>
      <c r="D10" s="5" t="s">
        <v>22</v>
      </c>
      <c r="E10" s="5" t="s">
        <v>23</v>
      </c>
      <c r="F10" s="5" t="s">
        <v>15</v>
      </c>
      <c r="G10" s="5" t="s">
        <v>25</v>
      </c>
      <c r="H10" s="5" t="s">
        <v>17</v>
      </c>
      <c r="I10" s="8"/>
      <c r="J10" s="5">
        <v>100</v>
      </c>
      <c r="K10" s="1"/>
      <c r="L10" s="1">
        <v>1</v>
      </c>
      <c r="M10" s="1"/>
      <c r="N10" s="1"/>
      <c r="O10" s="1"/>
    </row>
    <row r="11" spans="1:15" ht="20.25" customHeight="1" x14ac:dyDescent="0.9">
      <c r="A11" s="5">
        <v>3</v>
      </c>
      <c r="B11" s="5">
        <v>307</v>
      </c>
      <c r="C11" s="5" t="s">
        <v>21</v>
      </c>
      <c r="D11" s="5" t="s">
        <v>22</v>
      </c>
      <c r="E11" s="5" t="s">
        <v>26</v>
      </c>
      <c r="F11" s="5" t="s">
        <v>15</v>
      </c>
      <c r="G11" s="5" t="s">
        <v>25</v>
      </c>
      <c r="H11" s="5" t="s">
        <v>17</v>
      </c>
      <c r="I11" s="8"/>
      <c r="J11" s="5">
        <v>100</v>
      </c>
      <c r="K11" s="1"/>
      <c r="L11" s="1">
        <v>1</v>
      </c>
      <c r="M11" s="1"/>
      <c r="N11" s="1"/>
      <c r="O11" s="1"/>
    </row>
    <row r="12" spans="1:15" ht="20.25" customHeight="1" x14ac:dyDescent="0.9">
      <c r="A12" s="5">
        <v>4</v>
      </c>
      <c r="B12" s="5">
        <v>317.45</v>
      </c>
      <c r="C12" s="5" t="s">
        <v>21</v>
      </c>
      <c r="D12" s="5" t="s">
        <v>27</v>
      </c>
      <c r="E12" s="5" t="s">
        <v>22</v>
      </c>
      <c r="F12" s="5" t="s">
        <v>15</v>
      </c>
      <c r="G12" s="5" t="s">
        <v>28</v>
      </c>
      <c r="H12" s="5" t="s">
        <v>17</v>
      </c>
      <c r="I12" s="5">
        <v>100</v>
      </c>
      <c r="J12" s="8"/>
      <c r="K12" s="1"/>
      <c r="L12" s="1">
        <v>1</v>
      </c>
      <c r="M12" s="1"/>
      <c r="N12" s="1"/>
      <c r="O12" s="1"/>
    </row>
    <row r="13" spans="1:15" ht="20.25" customHeight="1" x14ac:dyDescent="0.9">
      <c r="A13" s="5">
        <v>5</v>
      </c>
      <c r="B13" s="5">
        <v>344.77</v>
      </c>
      <c r="C13" s="5" t="s">
        <v>29</v>
      </c>
      <c r="D13" s="5" t="s">
        <v>22</v>
      </c>
      <c r="E13" s="5" t="s">
        <v>30</v>
      </c>
      <c r="F13" s="5" t="s">
        <v>15</v>
      </c>
      <c r="G13" s="5" t="s">
        <v>31</v>
      </c>
      <c r="H13" s="5" t="s">
        <v>17</v>
      </c>
      <c r="I13" s="8"/>
      <c r="J13" s="5">
        <v>100</v>
      </c>
      <c r="K13" s="1"/>
      <c r="L13" s="1">
        <v>1</v>
      </c>
      <c r="M13" s="1"/>
      <c r="N13" s="1"/>
      <c r="O13" s="1"/>
    </row>
    <row r="14" spans="1:15" ht="20.25" customHeight="1" x14ac:dyDescent="0.9">
      <c r="A14" s="5">
        <v>6</v>
      </c>
      <c r="B14" s="5">
        <v>356.3</v>
      </c>
      <c r="C14" s="5" t="s">
        <v>21</v>
      </c>
      <c r="D14" s="5" t="s">
        <v>22</v>
      </c>
      <c r="E14" s="5" t="s">
        <v>32</v>
      </c>
      <c r="F14" s="5" t="s">
        <v>15</v>
      </c>
      <c r="G14" s="5" t="s">
        <v>24</v>
      </c>
      <c r="H14" s="5" t="s">
        <v>17</v>
      </c>
      <c r="I14" s="8"/>
      <c r="J14" s="5">
        <v>100</v>
      </c>
      <c r="K14" s="1"/>
      <c r="L14" s="1">
        <v>1</v>
      </c>
      <c r="M14" s="1"/>
      <c r="N14" s="1"/>
      <c r="O14" s="1"/>
    </row>
    <row r="15" spans="1:15" ht="20.25" customHeight="1" x14ac:dyDescent="0.9">
      <c r="A15" s="5">
        <v>7</v>
      </c>
      <c r="B15" s="5">
        <v>360.1</v>
      </c>
      <c r="C15" s="5" t="s">
        <v>21</v>
      </c>
      <c r="D15" s="5" t="s">
        <v>22</v>
      </c>
      <c r="E15" s="5" t="s">
        <v>32</v>
      </c>
      <c r="F15" s="5" t="s">
        <v>15</v>
      </c>
      <c r="G15" s="5" t="s">
        <v>25</v>
      </c>
      <c r="H15" s="5" t="s">
        <v>17</v>
      </c>
      <c r="I15" s="8"/>
      <c r="J15" s="5">
        <v>100</v>
      </c>
      <c r="K15" s="1"/>
      <c r="L15" s="1">
        <v>1</v>
      </c>
      <c r="M15" s="1"/>
      <c r="N15" s="1"/>
      <c r="O15" s="1"/>
    </row>
    <row r="16" spans="1:15" ht="20.25" customHeight="1" x14ac:dyDescent="0.9">
      <c r="A16" s="5">
        <v>8</v>
      </c>
      <c r="B16" s="5">
        <v>373.95</v>
      </c>
      <c r="C16" s="5" t="s">
        <v>21</v>
      </c>
      <c r="D16" s="5" t="s">
        <v>22</v>
      </c>
      <c r="E16" s="5" t="s">
        <v>33</v>
      </c>
      <c r="F16" s="5" t="s">
        <v>15</v>
      </c>
      <c r="G16" s="5" t="s">
        <v>24</v>
      </c>
      <c r="H16" s="5" t="s">
        <v>17</v>
      </c>
      <c r="I16" s="8"/>
      <c r="J16" s="5">
        <v>100</v>
      </c>
      <c r="K16" s="1"/>
      <c r="L16" s="1">
        <v>1</v>
      </c>
      <c r="M16" s="1"/>
      <c r="N16" s="1"/>
      <c r="O16" s="1"/>
    </row>
    <row r="17" spans="1:15" ht="20.25" customHeight="1" x14ac:dyDescent="0.9">
      <c r="A17" s="5">
        <v>9</v>
      </c>
      <c r="B17" s="5">
        <v>380.08</v>
      </c>
      <c r="C17" s="5" t="s">
        <v>21</v>
      </c>
      <c r="D17" s="5" t="s">
        <v>22</v>
      </c>
      <c r="E17" s="5" t="s">
        <v>33</v>
      </c>
      <c r="F17" s="5" t="s">
        <v>15</v>
      </c>
      <c r="G17" s="5" t="s">
        <v>25</v>
      </c>
      <c r="H17" s="5" t="s">
        <v>17</v>
      </c>
      <c r="I17" s="8"/>
      <c r="J17" s="5">
        <v>100</v>
      </c>
      <c r="K17" s="1"/>
      <c r="L17" s="1">
        <v>1</v>
      </c>
      <c r="M17" s="1"/>
      <c r="N17" s="1"/>
      <c r="O17" s="1"/>
    </row>
    <row r="18" spans="1:15" ht="20.25" customHeight="1" x14ac:dyDescent="0.9">
      <c r="A18" s="5">
        <v>10</v>
      </c>
      <c r="B18" s="5">
        <v>389.4</v>
      </c>
      <c r="C18" s="5" t="s">
        <v>21</v>
      </c>
      <c r="D18" s="5" t="s">
        <v>22</v>
      </c>
      <c r="E18" s="5" t="s">
        <v>34</v>
      </c>
      <c r="F18" s="5" t="s">
        <v>15</v>
      </c>
      <c r="G18" s="5" t="s">
        <v>35</v>
      </c>
      <c r="H18" s="5">
        <v>3.5</v>
      </c>
      <c r="I18" s="8"/>
      <c r="J18" s="5">
        <v>100</v>
      </c>
      <c r="K18" s="1"/>
      <c r="L18" s="1">
        <v>1</v>
      </c>
      <c r="M18" s="1"/>
      <c r="N18" s="1"/>
      <c r="O18" s="1"/>
    </row>
    <row r="19" spans="1:15" ht="20.25" customHeight="1" x14ac:dyDescent="0.9">
      <c r="A19" s="5">
        <v>11</v>
      </c>
      <c r="B19" s="5">
        <v>411.96800000000002</v>
      </c>
      <c r="C19" s="5" t="s">
        <v>21</v>
      </c>
      <c r="D19" s="5" t="s">
        <v>22</v>
      </c>
      <c r="E19" s="5" t="s">
        <v>36</v>
      </c>
      <c r="F19" s="5" t="s">
        <v>15</v>
      </c>
      <c r="G19" s="5" t="s">
        <v>24</v>
      </c>
      <c r="H19" s="5" t="s">
        <v>17</v>
      </c>
      <c r="I19" s="5">
        <v>100</v>
      </c>
      <c r="J19" s="9"/>
      <c r="K19" s="1"/>
      <c r="L19" s="1">
        <v>1</v>
      </c>
      <c r="M19" s="1"/>
      <c r="N19" s="1"/>
      <c r="O19" s="1"/>
    </row>
    <row r="20" spans="1:15" ht="20.25" customHeight="1" x14ac:dyDescent="0.9">
      <c r="A20" s="10"/>
      <c r="B20" s="10"/>
      <c r="C20" s="10"/>
      <c r="D20" s="10"/>
      <c r="E20" s="10"/>
      <c r="F20" s="10"/>
      <c r="G20" s="10"/>
      <c r="H20" s="10"/>
      <c r="I20" s="10"/>
      <c r="J20" s="10"/>
      <c r="K20" s="1"/>
      <c r="L20" s="1"/>
      <c r="M20" s="1"/>
      <c r="N20" s="1"/>
      <c r="O20" s="1"/>
    </row>
    <row r="21" spans="1:15" ht="20.25" customHeight="1" x14ac:dyDescent="0.9">
      <c r="A21" s="3" t="s">
        <v>37</v>
      </c>
      <c r="B21" s="1"/>
      <c r="C21" s="1"/>
      <c r="D21" s="1"/>
      <c r="E21" s="1"/>
      <c r="F21" s="1"/>
      <c r="G21" s="1"/>
      <c r="H21" s="1"/>
      <c r="I21" s="1"/>
      <c r="J21" s="1"/>
      <c r="K21" s="1"/>
      <c r="L21" s="1"/>
      <c r="M21" s="1"/>
      <c r="N21" s="1"/>
      <c r="O21" s="1"/>
    </row>
    <row r="22" spans="1:15" ht="39" customHeight="1" x14ac:dyDescent="0.9">
      <c r="A22" s="166" t="s">
        <v>2</v>
      </c>
      <c r="B22" s="166" t="s">
        <v>19</v>
      </c>
      <c r="C22" s="166" t="s">
        <v>4</v>
      </c>
      <c r="D22" s="168" t="s">
        <v>5</v>
      </c>
      <c r="E22" s="169"/>
      <c r="F22" s="166" t="s">
        <v>6</v>
      </c>
      <c r="G22" s="166" t="s">
        <v>7</v>
      </c>
      <c r="H22" s="166" t="s">
        <v>8</v>
      </c>
      <c r="I22" s="168" t="s">
        <v>20</v>
      </c>
      <c r="J22" s="169"/>
      <c r="K22" s="1"/>
      <c r="L22" s="1"/>
      <c r="M22" s="1"/>
      <c r="N22" s="1"/>
      <c r="O22" s="1"/>
    </row>
    <row r="23" spans="1:15" ht="20.25" customHeight="1" x14ac:dyDescent="0.9">
      <c r="A23" s="167"/>
      <c r="B23" s="167"/>
      <c r="C23" s="167"/>
      <c r="D23" s="7" t="s">
        <v>10</v>
      </c>
      <c r="E23" s="7" t="s">
        <v>11</v>
      </c>
      <c r="F23" s="167"/>
      <c r="G23" s="167"/>
      <c r="H23" s="167"/>
      <c r="I23" s="7" t="s">
        <v>10</v>
      </c>
      <c r="J23" s="7" t="s">
        <v>11</v>
      </c>
      <c r="K23" s="1"/>
      <c r="L23" s="1"/>
      <c r="M23" s="1"/>
      <c r="N23" s="1"/>
      <c r="O23" s="1"/>
    </row>
    <row r="24" spans="1:15" ht="20.25" customHeight="1" x14ac:dyDescent="0.9">
      <c r="A24" s="5">
        <v>1</v>
      </c>
      <c r="B24" s="5">
        <v>347.6</v>
      </c>
      <c r="C24" s="5" t="s">
        <v>29</v>
      </c>
      <c r="D24" s="5" t="s">
        <v>38</v>
      </c>
      <c r="E24" s="5" t="s">
        <v>22</v>
      </c>
      <c r="F24" s="5" t="s">
        <v>15</v>
      </c>
      <c r="G24" s="5" t="s">
        <v>39</v>
      </c>
      <c r="H24" s="5" t="s">
        <v>40</v>
      </c>
      <c r="I24" s="5">
        <v>100</v>
      </c>
      <c r="J24" s="8"/>
      <c r="K24" s="1"/>
      <c r="L24" s="1"/>
      <c r="M24" s="1"/>
      <c r="N24" s="1"/>
      <c r="O24" s="1"/>
    </row>
    <row r="25" spans="1:15" ht="20.25" customHeight="1" x14ac:dyDescent="0.9">
      <c r="A25" s="5">
        <v>2</v>
      </c>
      <c r="B25" s="5">
        <v>394</v>
      </c>
      <c r="C25" s="5" t="s">
        <v>12</v>
      </c>
      <c r="D25" s="5" t="s">
        <v>39</v>
      </c>
      <c r="E25" s="5" t="s">
        <v>39</v>
      </c>
      <c r="F25" s="5" t="s">
        <v>15</v>
      </c>
      <c r="G25" s="5" t="s">
        <v>39</v>
      </c>
      <c r="H25" s="5" t="s">
        <v>40</v>
      </c>
      <c r="I25" s="5">
        <v>100</v>
      </c>
      <c r="J25" s="5">
        <v>100</v>
      </c>
      <c r="K25" s="1"/>
      <c r="L25" s="1"/>
      <c r="M25" s="1"/>
      <c r="N25" s="1"/>
      <c r="O25" s="1"/>
    </row>
    <row r="26" spans="1:15" ht="20.25" customHeight="1" x14ac:dyDescent="0.9">
      <c r="A26" s="5">
        <v>3</v>
      </c>
      <c r="B26" s="5">
        <v>409.63</v>
      </c>
      <c r="C26" s="5" t="s">
        <v>12</v>
      </c>
      <c r="D26" s="5" t="s">
        <v>29</v>
      </c>
      <c r="E26" s="5" t="s">
        <v>22</v>
      </c>
      <c r="F26" s="5" t="s">
        <v>39</v>
      </c>
      <c r="G26" s="5" t="s">
        <v>15</v>
      </c>
      <c r="H26" s="5" t="s">
        <v>40</v>
      </c>
      <c r="I26" s="5">
        <v>100</v>
      </c>
      <c r="J26" s="8"/>
      <c r="K26" s="1"/>
      <c r="L26" s="1"/>
      <c r="M26" s="1"/>
      <c r="N26" s="1"/>
      <c r="O26" s="1"/>
    </row>
    <row r="27" spans="1:15" ht="20.25" customHeight="1" x14ac:dyDescent="0.9">
      <c r="A27" s="1"/>
      <c r="B27" s="1"/>
      <c r="C27" s="1"/>
      <c r="D27" s="1"/>
      <c r="E27" s="1"/>
      <c r="F27" s="1"/>
      <c r="G27" s="1"/>
      <c r="H27" s="1"/>
      <c r="I27" s="1"/>
      <c r="J27" s="1"/>
      <c r="K27" s="1"/>
      <c r="L27" s="1"/>
      <c r="M27" s="1"/>
      <c r="N27" s="1"/>
      <c r="O27" s="1"/>
    </row>
  </sheetData>
  <mergeCells count="24">
    <mergeCell ref="H3:H4"/>
    <mergeCell ref="I3:J3"/>
    <mergeCell ref="A7:A8"/>
    <mergeCell ref="B7:B8"/>
    <mergeCell ref="C7:C8"/>
    <mergeCell ref="D7:E7"/>
    <mergeCell ref="F7:F8"/>
    <mergeCell ref="G7:G8"/>
    <mergeCell ref="H7:H8"/>
    <mergeCell ref="I7:J7"/>
    <mergeCell ref="A3:A4"/>
    <mergeCell ref="B3:B4"/>
    <mergeCell ref="C3:C4"/>
    <mergeCell ref="D3:E3"/>
    <mergeCell ref="F3:F4"/>
    <mergeCell ref="G3:G4"/>
    <mergeCell ref="H22:H23"/>
    <mergeCell ref="I22:J22"/>
    <mergeCell ref="A22:A23"/>
    <mergeCell ref="B22:B23"/>
    <mergeCell ref="C22:C23"/>
    <mergeCell ref="D22:E22"/>
    <mergeCell ref="F22:F23"/>
    <mergeCell ref="G22:G23"/>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C9D4-344D-454D-AC92-B7FF7C7AC0E8}">
  <dimension ref="A1:L13"/>
  <sheetViews>
    <sheetView tabSelected="1" zoomScale="70" zoomScaleNormal="70" workbookViewId="0">
      <pane xSplit="1" ySplit="1" topLeftCell="B2" activePane="bottomRight" state="frozen"/>
      <selection pane="topRight" activeCell="C1" sqref="C1"/>
      <selection pane="bottomLeft" activeCell="A5" sqref="A5"/>
      <selection pane="bottomRight" activeCell="G13" sqref="A1:G13"/>
    </sheetView>
  </sheetViews>
  <sheetFormatPr defaultColWidth="8.90625" defaultRowHeight="21.5" x14ac:dyDescent="0.35"/>
  <cols>
    <col min="1" max="1" width="8.90625" style="30"/>
    <col min="2" max="3" width="14.1796875" style="30" hidden="1" customWidth="1"/>
    <col min="4" max="4" width="63.1796875" style="26" customWidth="1"/>
    <col min="5" max="5" width="11" style="26" customWidth="1"/>
    <col min="6" max="6" width="16.36328125" style="26" customWidth="1"/>
    <col min="7" max="7" width="20.54296875" style="26" customWidth="1"/>
    <col min="8" max="8" width="22.08984375" style="26" bestFit="1" customWidth="1"/>
    <col min="9" max="9" width="16.08984375" style="26" bestFit="1" customWidth="1"/>
    <col min="10" max="11" width="8.90625" style="26"/>
    <col min="12" max="12" width="11.90625" style="26" hidden="1" customWidth="1"/>
    <col min="13" max="16384" width="8.90625" style="26"/>
  </cols>
  <sheetData>
    <row r="1" spans="1:12" s="22" customFormat="1" x14ac:dyDescent="0.35">
      <c r="A1" s="21" t="s">
        <v>2</v>
      </c>
      <c r="B1" s="21" t="s">
        <v>60</v>
      </c>
      <c r="C1" s="21" t="s">
        <v>61</v>
      </c>
      <c r="D1" s="21" t="s">
        <v>45</v>
      </c>
      <c r="E1" s="21" t="s">
        <v>41</v>
      </c>
      <c r="F1" s="21" t="s">
        <v>63</v>
      </c>
      <c r="G1" s="21" t="s">
        <v>44</v>
      </c>
      <c r="L1" s="22" t="s">
        <v>61</v>
      </c>
    </row>
    <row r="2" spans="1:12" ht="43" x14ac:dyDescent="0.9">
      <c r="A2" s="23">
        <v>1</v>
      </c>
      <c r="B2" s="23"/>
      <c r="C2" s="23"/>
      <c r="D2" s="24" t="s">
        <v>65</v>
      </c>
      <c r="E2" s="25"/>
      <c r="F2" s="25"/>
      <c r="G2" s="25"/>
      <c r="L2" s="12" t="e">
        <f>VLOOKUP(D2,#REF!,8,0)</f>
        <v>#REF!</v>
      </c>
    </row>
    <row r="3" spans="1:12" x14ac:dyDescent="0.9">
      <c r="A3" s="23">
        <v>1.01</v>
      </c>
      <c r="B3" s="23"/>
      <c r="C3" s="23"/>
      <c r="D3" s="37" t="s">
        <v>67</v>
      </c>
      <c r="E3" s="39" t="s">
        <v>50</v>
      </c>
      <c r="F3" s="39">
        <f>'268.150'!K6+'272.820'!K6+'307.000'!K6+'344.770'!K6+'347.600 MN'!K6+'356.300'!K6+'360.100'!K6+'373.950'!K6+'380.080'!K6+'394.000'!K6+'409.630'!K6+'411.968'!K6</f>
        <v>630.5</v>
      </c>
      <c r="G3" s="38"/>
      <c r="L3" s="12"/>
    </row>
    <row r="4" spans="1:12" x14ac:dyDescent="0.9">
      <c r="A4" s="23">
        <v>1.02</v>
      </c>
      <c r="B4" s="23"/>
      <c r="C4" s="23"/>
      <c r="D4" s="37" t="s">
        <v>68</v>
      </c>
      <c r="E4" s="39" t="s">
        <v>50</v>
      </c>
      <c r="F4" s="108">
        <f>'268.150'!K10+'272.820'!K10+'307.000'!K14+'317.450'!K10+'326.500'!G11+'326.500'!G12+'344.770'!K10+'347.600 MN'!K10+'356.300'!K10+'360.100'!K11+'373.950'!K11+'380.080'!K11+'389.400'!G11+'389.400'!G12+'394.000'!K11+'409.630'!K11+'411.968'!K10</f>
        <v>13449.35</v>
      </c>
      <c r="G4" s="38"/>
      <c r="L4" s="12"/>
    </row>
    <row r="5" spans="1:12" x14ac:dyDescent="0.9">
      <c r="A5" s="23">
        <v>1.03</v>
      </c>
      <c r="B5" s="27">
        <v>1.01</v>
      </c>
      <c r="C5" s="27">
        <v>1</v>
      </c>
      <c r="D5" s="28" t="s">
        <v>49</v>
      </c>
      <c r="E5" s="27" t="s">
        <v>50</v>
      </c>
      <c r="F5" s="102">
        <f>'268.150'!K11+'272.820'!K11+'307.000'!K17+'326.500'!G5+'344.770'!K12+'347.600 MN'!K11+'356.300'!K12+'360.100'!K13+'373.950'!K13+'380.080'!K13+'389.400'!G5+'394.000'!K13+'409.630'!K13+'411.968'!K12</f>
        <v>2094.5250000000001</v>
      </c>
      <c r="G5" s="29"/>
      <c r="L5" s="12" t="e">
        <f>VLOOKUP(D5,#REF!,8,0)</f>
        <v>#REF!</v>
      </c>
    </row>
    <row r="6" spans="1:12" x14ac:dyDescent="0.9">
      <c r="A6" s="23">
        <v>1.04</v>
      </c>
      <c r="B6" s="27">
        <v>1.02</v>
      </c>
      <c r="C6" s="27">
        <v>2</v>
      </c>
      <c r="D6" s="28" t="s">
        <v>51</v>
      </c>
      <c r="E6" s="27" t="s">
        <v>50</v>
      </c>
      <c r="F6" s="102">
        <f>'268.150'!K14+'272.820'!K14+'307.000'!K20+'317.450'!K14+'326.500'!G6+'344.770'!K14+'347.600 MN'!K13+'356.300'!K14+'360.100'!K15+'373.950'!K15+'380.080'!K15+'389.400'!G6+'394.000'!K15+'409.630'!K15+'411.968'!K14</f>
        <v>2199</v>
      </c>
      <c r="G6" s="29"/>
      <c r="L6" s="12" t="e">
        <f>VLOOKUP(D6,#REF!,8,0)</f>
        <v>#REF!</v>
      </c>
    </row>
    <row r="7" spans="1:12" x14ac:dyDescent="0.9">
      <c r="A7" s="23">
        <v>1.05</v>
      </c>
      <c r="B7" s="27">
        <v>1.03</v>
      </c>
      <c r="C7" s="27">
        <v>3</v>
      </c>
      <c r="D7" s="28" t="s">
        <v>52</v>
      </c>
      <c r="E7" s="27" t="s">
        <v>53</v>
      </c>
      <c r="F7" s="102">
        <f>'268.150'!K15+'272.820'!K15+'307.000'!K21+'317.450'!K15+'326.500'!G7+'344.770'!K15+'347.600 MN'!K14+'356.300'!K15+'360.100'!K16+'373.950'!K16+'380.080'!K16+'389.400'!G7+'394.000'!K16+'409.630'!K16+'411.968'!K15</f>
        <v>11910</v>
      </c>
      <c r="G7" s="29"/>
      <c r="L7" s="12" t="e">
        <f>VLOOKUP(D7,#REF!,8,0)</f>
        <v>#REF!</v>
      </c>
    </row>
    <row r="8" spans="1:12" x14ac:dyDescent="0.9">
      <c r="A8" s="23">
        <v>1.06</v>
      </c>
      <c r="B8" s="27">
        <v>1.04</v>
      </c>
      <c r="C8" s="27">
        <v>4</v>
      </c>
      <c r="D8" s="28" t="s">
        <v>54</v>
      </c>
      <c r="E8" s="27" t="s">
        <v>50</v>
      </c>
      <c r="F8" s="102">
        <f>'268.150'!K17+'272.820'!K17+'307.000'!K25+'317.450'!K17+'326.500'!G8+'344.770'!K18+'347.600 MN'!K16+'356.300'!K18+'360.100'!K18+'373.950'!K19+'380.080'!K19+'389.400'!G8+'394.000'!K19+'409.630'!K19+'411.968'!K18</f>
        <v>982.875</v>
      </c>
      <c r="G8" s="29"/>
      <c r="L8" s="12" t="e">
        <f>VLOOKUP(D8,#REF!,8,0)</f>
        <v>#REF!</v>
      </c>
    </row>
    <row r="9" spans="1:12" x14ac:dyDescent="0.9">
      <c r="A9" s="23">
        <v>1.07</v>
      </c>
      <c r="B9" s="27">
        <v>1.05</v>
      </c>
      <c r="C9" s="27">
        <v>5</v>
      </c>
      <c r="D9" s="28" t="s">
        <v>56</v>
      </c>
      <c r="E9" s="27" t="s">
        <v>53</v>
      </c>
      <c r="F9" s="102">
        <f>'268.150'!K16+'268.150'!K18+'272.820'!K16+'272.820'!K18+'307.000'!K22+'307.000'!K26+'317.450'!K16+'317.450'!K18+'326.500'!G9+'344.770'!K16+'344.770'!K19+'347.600 MN'!K15+'347.600 MN'!K17+'356.300'!K16+'356.300'!K19+'360.100'!K17+'360.100'!K20+'373.950'!K17+'373.950'!K20+'380.080'!K17+'380.080'!K20+'389.400'!G9+'394.000'!K17+'394.000'!K20+'409.630'!K17+'409.630'!K20+'411.968'!K16+'411.968'!K19</f>
        <v>30695</v>
      </c>
      <c r="G9" s="29"/>
      <c r="L9" s="12" t="e">
        <f>VLOOKUP(D9,#REF!,8,0)</f>
        <v>#REF!</v>
      </c>
    </row>
    <row r="10" spans="1:12" x14ac:dyDescent="0.9">
      <c r="A10" s="23">
        <v>1.08</v>
      </c>
      <c r="B10" s="27">
        <v>1.06</v>
      </c>
      <c r="C10" s="27">
        <v>6</v>
      </c>
      <c r="D10" s="28" t="s">
        <v>55</v>
      </c>
      <c r="E10" s="27" t="s">
        <v>50</v>
      </c>
      <c r="F10" s="102">
        <f>'268.150'!K19+'272.820'!K19+'307.000'!K30+'317.450'!K19+'326.500'!G10+'344.770'!K22+'347.600 MN'!K18+'356.300'!K22+'360.100'!K23+'373.950'!K23+'380.080'!K23+'389.400'!G10+'394.000'!K23+'409.630'!K23+'411.968'!K22</f>
        <v>1069.25</v>
      </c>
      <c r="G10" s="29"/>
      <c r="L10" s="12" t="e">
        <f>VLOOKUP(D10,#REF!,8,0)</f>
        <v>#REF!</v>
      </c>
    </row>
    <row r="11" spans="1:12" x14ac:dyDescent="0.9">
      <c r="A11" s="23">
        <v>1.0900000000000001</v>
      </c>
      <c r="B11" s="27">
        <v>1.1000000000000001</v>
      </c>
      <c r="C11" s="27">
        <v>10</v>
      </c>
      <c r="D11" s="29" t="s">
        <v>57</v>
      </c>
      <c r="E11" s="27" t="s">
        <v>58</v>
      </c>
      <c r="F11" s="102">
        <f>'268.150'!K21+'268.150'!K22+'272.820'!K21+'272.820'!K22+'307.000'!K35+'317.450'!K21+'317.450'!K22+'326.500'!G14+'344.770'!K27+'347.600 MN'!K20+'347.600 MN'!K22+'356.300'!K27+'360.100'!K28+'373.950'!K28+'380.080'!K28+'389.400'!G14+'394.000'!K28+'409.630'!K28+'411.968'!K27</f>
        <v>551</v>
      </c>
      <c r="G11" s="29"/>
      <c r="L11" s="12" t="e">
        <f>VLOOKUP(D11,#REF!,8,0)</f>
        <v>#REF!</v>
      </c>
    </row>
    <row r="12" spans="1:12" x14ac:dyDescent="0.9">
      <c r="A12" s="103">
        <v>1.1000000000000001</v>
      </c>
      <c r="B12" s="104">
        <v>1.1200000000000001</v>
      </c>
      <c r="C12" s="104">
        <v>12</v>
      </c>
      <c r="D12" s="105" t="s">
        <v>59</v>
      </c>
      <c r="E12" s="104" t="s">
        <v>53</v>
      </c>
      <c r="F12" s="109">
        <f>'268.150'!K26+'272.820'!K26+'307.000'!K42+'317.450'!K24+'317.450'!K25+'326.500'!G19+'344.770'!K33+'347.600 MN'!K24+'347.600 MN'!K26+'347.600 MN'!K27+'347.600 MN'!K28+'356.300'!K33+'360.100'!K34+'373.950'!K34+'380.080'!K34+'389.400'!G19+'394.000'!K34+'409.630'!K34+'411.968'!K33</f>
        <v>1115.25</v>
      </c>
      <c r="G12" s="105"/>
      <c r="L12" s="12" t="e">
        <f>VLOOKUP(D12,#REF!,8,0)</f>
        <v>#REF!</v>
      </c>
    </row>
    <row r="13" spans="1:12" x14ac:dyDescent="0.35">
      <c r="A13" s="106">
        <v>1.1100000000000001</v>
      </c>
      <c r="B13" s="80"/>
      <c r="C13" s="80"/>
      <c r="D13" s="107" t="s">
        <v>130</v>
      </c>
      <c r="E13" s="80" t="s">
        <v>83</v>
      </c>
      <c r="F13" s="80">
        <f>'268.150'!K26+'272.820'!K27+'307.000'!K43+'317.450'!K26+'344.770'!K34+'347.600 MN'!K29+'356.300'!K34+'360.100'!K35+'373.950'!K35+'380.080'!K35+'394.000'!K35+'409.630'!K35+'411.968'!K34+115</f>
        <v>500</v>
      </c>
      <c r="G13" s="107"/>
    </row>
  </sheetData>
  <autoFilter ref="A1:H12" xr:uid="{0CEC7194-2747-4976-9E65-5FD7BF38C951}"/>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A6F2-9A7F-4EB0-A7BD-C16452BDD7EC}">
  <sheetPr>
    <tabColor theme="9"/>
    <pageSetUpPr fitToPage="1"/>
  </sheetPr>
  <dimension ref="A1:P32"/>
  <sheetViews>
    <sheetView zoomScale="71" zoomScaleNormal="71" workbookViewId="0">
      <pane xSplit="1" ySplit="4" topLeftCell="B23" activePane="bottomRight" state="frozen"/>
      <selection pane="topRight" activeCell="B1" sqref="B1"/>
      <selection pane="bottomLeft" activeCell="A5" sqref="A5"/>
      <selection pane="bottomRight" activeCell="L32" sqref="D4:L32"/>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8.90625" style="31"/>
    <col min="12" max="12" width="25.453125" style="12" customWidth="1"/>
    <col min="13" max="13" width="8.90625" style="12"/>
    <col min="14" max="14" width="19.81640625" style="12" customWidth="1"/>
    <col min="15" max="15" width="14.08984375" style="12" customWidth="1"/>
    <col min="16" max="16" width="18.1796875" style="12" customWidth="1"/>
    <col min="17" max="20" width="14.08984375" style="12" customWidth="1"/>
    <col min="21" max="16384" width="8.90625" style="12"/>
  </cols>
  <sheetData>
    <row r="1" spans="1:16" x14ac:dyDescent="0.9">
      <c r="D1" s="11"/>
    </row>
    <row r="2" spans="1:16" x14ac:dyDescent="0.9">
      <c r="D2" s="11"/>
    </row>
    <row r="4" spans="1:16" s="15" customFormat="1" ht="29" customHeight="1" x14ac:dyDescent="0.9">
      <c r="A4" s="13"/>
      <c r="B4" s="13"/>
      <c r="C4" s="13"/>
      <c r="D4" s="14" t="s">
        <v>2</v>
      </c>
      <c r="E4" s="14" t="s">
        <v>45</v>
      </c>
      <c r="F4" s="14" t="s">
        <v>41</v>
      </c>
      <c r="G4" s="14" t="s">
        <v>42</v>
      </c>
      <c r="H4" s="14" t="s">
        <v>46</v>
      </c>
      <c r="I4" s="14" t="s">
        <v>47</v>
      </c>
      <c r="J4" s="14" t="s">
        <v>48</v>
      </c>
      <c r="K4" s="14" t="s">
        <v>43</v>
      </c>
      <c r="L4" s="14" t="s">
        <v>44</v>
      </c>
    </row>
    <row r="5" spans="1:16" x14ac:dyDescent="0.9">
      <c r="D5" s="14">
        <v>1</v>
      </c>
      <c r="E5" s="16" t="s">
        <v>66</v>
      </c>
      <c r="F5" s="17"/>
      <c r="G5" s="17"/>
      <c r="H5" s="17"/>
      <c r="I5" s="17"/>
      <c r="J5" s="17"/>
      <c r="K5" s="18"/>
      <c r="L5" s="16"/>
    </row>
    <row r="6" spans="1:16" x14ac:dyDescent="0.9">
      <c r="D6" s="17">
        <v>1.01</v>
      </c>
      <c r="E6" s="16" t="s">
        <v>67</v>
      </c>
      <c r="F6" s="17" t="s">
        <v>72</v>
      </c>
      <c r="G6" s="18">
        <v>0</v>
      </c>
      <c r="H6" s="32">
        <v>65</v>
      </c>
      <c r="I6" s="32">
        <v>6</v>
      </c>
      <c r="J6" s="32">
        <v>0.2</v>
      </c>
      <c r="K6" s="32">
        <f>J6*I6*H6*G6</f>
        <v>0</v>
      </c>
      <c r="L6" s="17"/>
    </row>
    <row r="7" spans="1:16" x14ac:dyDescent="0.9">
      <c r="D7" s="17">
        <v>1.02</v>
      </c>
      <c r="E7" s="17" t="s">
        <v>68</v>
      </c>
      <c r="F7" s="18"/>
      <c r="G7" s="18"/>
      <c r="H7" s="17"/>
      <c r="I7" s="20"/>
      <c r="J7" s="17"/>
      <c r="K7" s="18"/>
      <c r="L7" s="17"/>
    </row>
    <row r="8" spans="1:16" x14ac:dyDescent="0.9">
      <c r="D8" s="18" t="s">
        <v>75</v>
      </c>
      <c r="E8" s="17" t="s">
        <v>73</v>
      </c>
      <c r="F8" s="17" t="s">
        <v>72</v>
      </c>
      <c r="G8" s="18">
        <v>1</v>
      </c>
      <c r="H8" s="18">
        <f>F30</f>
        <v>140</v>
      </c>
      <c r="I8" s="20">
        <v>2</v>
      </c>
      <c r="J8" s="18">
        <v>0.2</v>
      </c>
      <c r="K8" s="20">
        <f>J8*I8*H8</f>
        <v>56</v>
      </c>
      <c r="L8" s="17"/>
    </row>
    <row r="9" spans="1:16" x14ac:dyDescent="0.9">
      <c r="D9" s="18" t="s">
        <v>76</v>
      </c>
      <c r="E9" s="17" t="s">
        <v>74</v>
      </c>
      <c r="F9" s="17" t="s">
        <v>72</v>
      </c>
      <c r="G9" s="18">
        <v>1</v>
      </c>
      <c r="H9" s="32">
        <v>50</v>
      </c>
      <c r="I9" s="20">
        <v>1.2</v>
      </c>
      <c r="J9" s="18">
        <v>0.35</v>
      </c>
      <c r="K9" s="18">
        <f>G9*H9*I9*J9</f>
        <v>21</v>
      </c>
      <c r="L9" s="17"/>
      <c r="O9" s="33"/>
      <c r="P9" s="34"/>
    </row>
    <row r="10" spans="1:16" x14ac:dyDescent="0.9">
      <c r="D10" s="18"/>
      <c r="E10" s="17"/>
      <c r="F10" s="17"/>
      <c r="G10" s="18"/>
      <c r="H10" s="32"/>
      <c r="I10" s="20"/>
      <c r="J10" s="18"/>
      <c r="K10" s="35">
        <f>K8+K9</f>
        <v>77</v>
      </c>
      <c r="L10" s="17"/>
      <c r="O10" s="33"/>
      <c r="P10" s="34"/>
    </row>
    <row r="11" spans="1:16" x14ac:dyDescent="0.9">
      <c r="D11" s="17">
        <v>1.03</v>
      </c>
      <c r="E11" s="16" t="s">
        <v>49</v>
      </c>
      <c r="F11" s="18" t="s">
        <v>72</v>
      </c>
      <c r="G11" s="18">
        <v>1</v>
      </c>
      <c r="H11" s="32">
        <v>0</v>
      </c>
      <c r="I11" s="20">
        <v>6.3</v>
      </c>
      <c r="J11" s="18">
        <v>0.15</v>
      </c>
      <c r="K11" s="18">
        <f>G11*H11*I11*J11</f>
        <v>0</v>
      </c>
      <c r="L11" s="17"/>
    </row>
    <row r="12" spans="1:16" x14ac:dyDescent="0.9">
      <c r="D12" s="17">
        <v>1.04</v>
      </c>
      <c r="E12" s="16" t="s">
        <v>51</v>
      </c>
      <c r="F12" s="18" t="s">
        <v>72</v>
      </c>
      <c r="G12" s="18">
        <v>1</v>
      </c>
      <c r="H12" s="32">
        <v>0</v>
      </c>
      <c r="I12" s="20">
        <v>7</v>
      </c>
      <c r="J12" s="18">
        <v>0.15</v>
      </c>
      <c r="K12" s="18">
        <f>G12*H12*I12*J12</f>
        <v>0</v>
      </c>
      <c r="L12" s="17"/>
    </row>
    <row r="13" spans="1:16" ht="19.5" customHeight="1" x14ac:dyDescent="0.9">
      <c r="D13" s="17"/>
      <c r="E13" s="17"/>
      <c r="F13" s="18" t="s">
        <v>72</v>
      </c>
      <c r="G13" s="18">
        <v>1</v>
      </c>
      <c r="H13" s="32">
        <v>0</v>
      </c>
      <c r="I13" s="20">
        <v>6.3</v>
      </c>
      <c r="J13" s="18">
        <v>0.15</v>
      </c>
      <c r="K13" s="18">
        <f>G13*H13*I13*J13</f>
        <v>0</v>
      </c>
      <c r="L13" s="17"/>
    </row>
    <row r="14" spans="1:16" ht="19.5" customHeight="1" x14ac:dyDescent="0.9">
      <c r="D14" s="17"/>
      <c r="E14" s="17"/>
      <c r="F14" s="18"/>
      <c r="G14" s="18"/>
      <c r="H14" s="18"/>
      <c r="I14" s="20"/>
      <c r="J14" s="18"/>
      <c r="K14" s="14">
        <f>K12+K13</f>
        <v>0</v>
      </c>
      <c r="L14" s="17"/>
    </row>
    <row r="15" spans="1:16" x14ac:dyDescent="0.9">
      <c r="D15" s="17">
        <v>1.05</v>
      </c>
      <c r="E15" s="16" t="s">
        <v>69</v>
      </c>
      <c r="F15" s="18" t="s">
        <v>53</v>
      </c>
      <c r="G15" s="18">
        <v>1</v>
      </c>
      <c r="H15" s="17">
        <v>0</v>
      </c>
      <c r="I15" s="19"/>
      <c r="J15" s="17"/>
      <c r="K15" s="14">
        <f>K14/0.15</f>
        <v>0</v>
      </c>
      <c r="L15" s="17"/>
    </row>
    <row r="16" spans="1:16" x14ac:dyDescent="0.9">
      <c r="D16" s="17">
        <v>1.06</v>
      </c>
      <c r="E16" s="16" t="s">
        <v>70</v>
      </c>
      <c r="F16" s="18" t="s">
        <v>53</v>
      </c>
      <c r="G16" s="18">
        <v>1</v>
      </c>
      <c r="H16" s="18">
        <f>F30</f>
        <v>140</v>
      </c>
      <c r="I16" s="17">
        <f>G30</f>
        <v>12.5</v>
      </c>
      <c r="J16" s="17"/>
      <c r="K16" s="14">
        <f>I16*H16</f>
        <v>1750</v>
      </c>
      <c r="L16" s="17"/>
    </row>
    <row r="17" spans="4:12" x14ac:dyDescent="0.9">
      <c r="D17" s="17">
        <v>1.07</v>
      </c>
      <c r="E17" s="17" t="s">
        <v>54</v>
      </c>
      <c r="F17" s="18" t="s">
        <v>72</v>
      </c>
      <c r="G17" s="18">
        <v>1</v>
      </c>
      <c r="H17" s="18">
        <f>F30</f>
        <v>140</v>
      </c>
      <c r="I17" s="19">
        <f>G30</f>
        <v>12.5</v>
      </c>
      <c r="J17" s="17">
        <v>7.4999999999999997E-2</v>
      </c>
      <c r="K17" s="14">
        <f>G17*H17*I17*J17</f>
        <v>131.25</v>
      </c>
      <c r="L17" s="17"/>
    </row>
    <row r="18" spans="4:12" x14ac:dyDescent="0.9">
      <c r="D18" s="17">
        <v>1.08</v>
      </c>
      <c r="E18" s="16" t="s">
        <v>71</v>
      </c>
      <c r="F18" s="18" t="s">
        <v>53</v>
      </c>
      <c r="G18" s="18">
        <v>1</v>
      </c>
      <c r="H18" s="18">
        <f>F30</f>
        <v>140</v>
      </c>
      <c r="I18" s="19">
        <f>G30</f>
        <v>12.5</v>
      </c>
      <c r="J18" s="17"/>
      <c r="K18" s="36">
        <f>I18*H18</f>
        <v>1750</v>
      </c>
      <c r="L18" s="17"/>
    </row>
    <row r="19" spans="4:12" x14ac:dyDescent="0.9">
      <c r="D19" s="17">
        <v>1.0900000000000001</v>
      </c>
      <c r="E19" s="17" t="s">
        <v>55</v>
      </c>
      <c r="F19" s="18" t="s">
        <v>72</v>
      </c>
      <c r="G19" s="18">
        <v>1</v>
      </c>
      <c r="H19" s="19">
        <f>F30</f>
        <v>140</v>
      </c>
      <c r="I19" s="19">
        <f>G30</f>
        <v>12.5</v>
      </c>
      <c r="J19" s="17">
        <v>0.05</v>
      </c>
      <c r="K19" s="18">
        <f>G19*H19*I19*J19</f>
        <v>87.5</v>
      </c>
      <c r="L19" s="17"/>
    </row>
    <row r="20" spans="4:12" x14ac:dyDescent="0.9">
      <c r="D20" s="18">
        <v>1.1000000000000001</v>
      </c>
      <c r="E20" s="16" t="s">
        <v>80</v>
      </c>
      <c r="F20" s="17"/>
      <c r="G20" s="17"/>
      <c r="H20" s="17"/>
      <c r="I20" s="17"/>
      <c r="J20" s="17"/>
      <c r="K20" s="18"/>
      <c r="L20" s="17"/>
    </row>
    <row r="21" spans="4:12" x14ac:dyDescent="0.9">
      <c r="D21" s="18"/>
      <c r="E21" s="17" t="s">
        <v>86</v>
      </c>
      <c r="F21" s="17"/>
      <c r="G21" s="17">
        <v>2</v>
      </c>
      <c r="H21" s="17"/>
      <c r="I21" s="17"/>
      <c r="J21" s="17"/>
      <c r="K21" s="18">
        <f>ROUND(F30/18,0)*2</f>
        <v>16</v>
      </c>
      <c r="L21" s="17"/>
    </row>
    <row r="22" spans="4:12" x14ac:dyDescent="0.9">
      <c r="D22" s="18"/>
      <c r="E22" s="17" t="s">
        <v>84</v>
      </c>
      <c r="F22" s="17"/>
      <c r="G22" s="17">
        <v>1</v>
      </c>
      <c r="H22" s="17"/>
      <c r="I22" s="17"/>
      <c r="J22" s="17"/>
      <c r="K22" s="18">
        <f>G22*13</f>
        <v>13</v>
      </c>
      <c r="L22" s="16" t="s">
        <v>85</v>
      </c>
    </row>
    <row r="23" spans="4:12" x14ac:dyDescent="0.9">
      <c r="D23" s="18"/>
      <c r="E23" s="16" t="s">
        <v>59</v>
      </c>
      <c r="F23" s="17"/>
      <c r="G23" s="17"/>
      <c r="H23" s="17"/>
      <c r="I23" s="17"/>
      <c r="J23" s="17"/>
      <c r="K23" s="18"/>
      <c r="L23" s="17"/>
    </row>
    <row r="24" spans="4:12" x14ac:dyDescent="0.9">
      <c r="D24" s="18">
        <v>1.1100000000000001</v>
      </c>
      <c r="E24" s="17" t="s">
        <v>81</v>
      </c>
      <c r="F24" s="17" t="s">
        <v>53</v>
      </c>
      <c r="G24" s="17"/>
      <c r="H24" s="17"/>
      <c r="I24" s="17"/>
      <c r="J24" s="17"/>
      <c r="K24" s="18">
        <f>ROUND(F30*0.333,0)</f>
        <v>47</v>
      </c>
      <c r="L24" s="17"/>
    </row>
    <row r="25" spans="4:12" x14ac:dyDescent="0.9">
      <c r="D25" s="18">
        <v>1.1200000000000001</v>
      </c>
      <c r="E25" s="17" t="s">
        <v>84</v>
      </c>
      <c r="F25" s="17" t="s">
        <v>53</v>
      </c>
      <c r="G25" s="18">
        <v>3</v>
      </c>
      <c r="H25" s="17">
        <v>18</v>
      </c>
      <c r="I25" s="17"/>
      <c r="J25" s="17"/>
      <c r="K25" s="18">
        <f>H25*G25</f>
        <v>54</v>
      </c>
      <c r="L25" s="17"/>
    </row>
    <row r="26" spans="4:12" x14ac:dyDescent="0.9">
      <c r="D26" s="18">
        <v>1.1299999999999999</v>
      </c>
      <c r="E26" s="17" t="s">
        <v>87</v>
      </c>
      <c r="F26" s="17" t="s">
        <v>83</v>
      </c>
      <c r="G26" s="18">
        <v>1</v>
      </c>
      <c r="H26" s="17">
        <f>50+50+4</f>
        <v>104</v>
      </c>
      <c r="I26" s="17"/>
      <c r="J26" s="17"/>
      <c r="K26" s="14">
        <f>H26</f>
        <v>104</v>
      </c>
      <c r="L26" s="17"/>
    </row>
    <row r="27" spans="4:12" x14ac:dyDescent="0.9">
      <c r="D27" s="18"/>
      <c r="E27" s="17"/>
      <c r="F27" s="17"/>
      <c r="G27" s="18"/>
      <c r="H27" s="32"/>
      <c r="I27" s="20"/>
      <c r="J27" s="18"/>
      <c r="K27" s="18"/>
      <c r="L27" s="17"/>
    </row>
    <row r="29" spans="4:12" x14ac:dyDescent="0.9">
      <c r="E29" s="14" t="s">
        <v>78</v>
      </c>
      <c r="F29" s="14" t="s">
        <v>77</v>
      </c>
      <c r="G29" s="16" t="s">
        <v>79</v>
      </c>
    </row>
    <row r="30" spans="4:12" x14ac:dyDescent="0.9">
      <c r="E30" s="18">
        <v>268.14</v>
      </c>
      <c r="F30" s="18">
        <f>140</f>
        <v>140</v>
      </c>
      <c r="G30" s="17">
        <f>(20+5)/2</f>
        <v>12.5</v>
      </c>
    </row>
    <row r="31" spans="4:12" x14ac:dyDescent="0.9">
      <c r="E31" s="18"/>
      <c r="F31" s="18"/>
      <c r="G31" s="17"/>
    </row>
    <row r="32" spans="4:12" x14ac:dyDescent="0.9">
      <c r="E32" s="18"/>
      <c r="F32" s="18"/>
      <c r="G32" s="17"/>
    </row>
  </sheetData>
  <pageMargins left="0.25" right="0.25" top="0.75" bottom="0.75" header="0.3" footer="0.3"/>
  <pageSetup paperSize="9" scale="76" orientation="portrait" r:id="rId1"/>
  <ignoredErrors>
    <ignoredError sqref="K17:K18 K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94950-3405-4621-A576-3B80E25CBE69}">
  <sheetPr>
    <tabColor theme="9"/>
  </sheetPr>
  <dimension ref="A1:P33"/>
  <sheetViews>
    <sheetView zoomScale="71" zoomScaleNormal="71" workbookViewId="0">
      <pane xSplit="1" ySplit="4" topLeftCell="B5" activePane="bottomRight" state="frozen"/>
      <selection pane="topRight" activeCell="B1" sqref="B1"/>
      <selection pane="bottomLeft" activeCell="A5" sqref="A5"/>
      <selection pane="bottomRight" activeCell="J31" sqref="J31"/>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0.81640625" style="31" customWidth="1"/>
    <col min="12" max="12" width="27.08984375" style="12" customWidth="1"/>
    <col min="13" max="13" width="8.90625" style="12"/>
    <col min="14" max="14" width="19.81640625" style="12" customWidth="1"/>
    <col min="15" max="15" width="14.08984375" style="12" customWidth="1"/>
    <col min="16" max="16" width="18.1796875" style="12" customWidth="1"/>
    <col min="17" max="20" width="14.08984375" style="12" customWidth="1"/>
    <col min="21" max="16384" width="8.90625" style="12"/>
  </cols>
  <sheetData>
    <row r="1" spans="1:16" x14ac:dyDescent="0.9">
      <c r="D1" s="11"/>
    </row>
    <row r="2" spans="1:16" x14ac:dyDescent="0.9">
      <c r="D2" s="11"/>
    </row>
    <row r="4" spans="1:16" s="15" customFormat="1" ht="29" customHeight="1" x14ac:dyDescent="0.9">
      <c r="A4" s="13"/>
      <c r="B4" s="13"/>
      <c r="C4" s="13"/>
      <c r="D4" s="14" t="s">
        <v>2</v>
      </c>
      <c r="E4" s="14" t="s">
        <v>45</v>
      </c>
      <c r="F4" s="14" t="s">
        <v>41</v>
      </c>
      <c r="G4" s="14" t="s">
        <v>42</v>
      </c>
      <c r="H4" s="14" t="s">
        <v>46</v>
      </c>
      <c r="I4" s="14" t="s">
        <v>47</v>
      </c>
      <c r="J4" s="14" t="s">
        <v>48</v>
      </c>
      <c r="K4" s="14" t="s">
        <v>43</v>
      </c>
      <c r="L4" s="14" t="s">
        <v>44</v>
      </c>
    </row>
    <row r="5" spans="1:16" x14ac:dyDescent="0.9">
      <c r="D5" s="14">
        <v>1</v>
      </c>
      <c r="E5" s="16" t="s">
        <v>66</v>
      </c>
      <c r="F5" s="17"/>
      <c r="G5" s="17"/>
      <c r="H5" s="17"/>
      <c r="I5" s="17"/>
      <c r="J5" s="17"/>
      <c r="K5" s="18"/>
      <c r="L5" s="16"/>
    </row>
    <row r="6" spans="1:16" x14ac:dyDescent="0.9">
      <c r="D6" s="17">
        <v>1.01</v>
      </c>
      <c r="E6" s="16" t="s">
        <v>67</v>
      </c>
      <c r="F6" s="17" t="s">
        <v>72</v>
      </c>
      <c r="G6" s="18">
        <v>1</v>
      </c>
      <c r="H6" s="32">
        <v>65</v>
      </c>
      <c r="I6" s="32">
        <v>6</v>
      </c>
      <c r="J6" s="32">
        <v>0.2</v>
      </c>
      <c r="K6" s="32">
        <f>J6*I6*H6*G6</f>
        <v>78.000000000000014</v>
      </c>
      <c r="L6" s="17"/>
    </row>
    <row r="7" spans="1:16" x14ac:dyDescent="0.9">
      <c r="D7" s="17">
        <v>1.02</v>
      </c>
      <c r="E7" s="16" t="s">
        <v>68</v>
      </c>
      <c r="F7" s="18"/>
      <c r="G7" s="18"/>
      <c r="H7" s="17"/>
      <c r="I7" s="20"/>
      <c r="J7" s="17"/>
      <c r="K7" s="18"/>
      <c r="L7" s="17"/>
    </row>
    <row r="8" spans="1:16" x14ac:dyDescent="0.9">
      <c r="D8" s="18" t="s">
        <v>75</v>
      </c>
      <c r="E8" s="17" t="s">
        <v>73</v>
      </c>
      <c r="F8" s="17" t="s">
        <v>72</v>
      </c>
      <c r="G8" s="18">
        <v>1</v>
      </c>
      <c r="H8" s="18">
        <f>F31</f>
        <v>210</v>
      </c>
      <c r="I8" s="20">
        <v>2</v>
      </c>
      <c r="J8" s="18">
        <v>0.2</v>
      </c>
      <c r="K8" s="20">
        <f>J8*I8*H8</f>
        <v>84</v>
      </c>
      <c r="L8" s="17"/>
    </row>
    <row r="9" spans="1:16" x14ac:dyDescent="0.9">
      <c r="D9" s="18" t="s">
        <v>76</v>
      </c>
      <c r="E9" s="17" t="s">
        <v>74</v>
      </c>
      <c r="F9" s="17" t="s">
        <v>72</v>
      </c>
      <c r="G9" s="18">
        <v>1</v>
      </c>
      <c r="H9" s="32">
        <v>35</v>
      </c>
      <c r="I9" s="20">
        <v>1.2</v>
      </c>
      <c r="J9" s="18">
        <v>0.35</v>
      </c>
      <c r="K9" s="18">
        <f>G9*H9*I9*J9</f>
        <v>14.7</v>
      </c>
      <c r="L9" s="17"/>
      <c r="O9" s="33"/>
      <c r="P9" s="34"/>
    </row>
    <row r="10" spans="1:16" x14ac:dyDescent="0.9">
      <c r="D10" s="18"/>
      <c r="E10" s="17"/>
      <c r="F10" s="17"/>
      <c r="G10" s="18"/>
      <c r="H10" s="32"/>
      <c r="I10" s="20"/>
      <c r="J10" s="18"/>
      <c r="K10" s="35">
        <f>K8+K9</f>
        <v>98.7</v>
      </c>
      <c r="L10" s="17"/>
      <c r="O10" s="33"/>
      <c r="P10" s="34"/>
    </row>
    <row r="11" spans="1:16" x14ac:dyDescent="0.9">
      <c r="D11" s="17">
        <v>1.03</v>
      </c>
      <c r="E11" s="16" t="s">
        <v>49</v>
      </c>
      <c r="F11" s="18" t="s">
        <v>72</v>
      </c>
      <c r="G11" s="18">
        <v>1</v>
      </c>
      <c r="H11" s="32">
        <f>H6</f>
        <v>65</v>
      </c>
      <c r="I11" s="20">
        <v>6.3</v>
      </c>
      <c r="J11" s="18">
        <v>0.15</v>
      </c>
      <c r="K11" s="18">
        <f>G11*H11*I11*J11</f>
        <v>61.424999999999997</v>
      </c>
      <c r="L11" s="17"/>
    </row>
    <row r="12" spans="1:16" x14ac:dyDescent="0.9">
      <c r="D12" s="17">
        <v>1.04</v>
      </c>
      <c r="E12" s="16" t="s">
        <v>51</v>
      </c>
      <c r="F12" s="18" t="s">
        <v>72</v>
      </c>
      <c r="G12" s="18">
        <v>1</v>
      </c>
      <c r="H12" s="32">
        <v>65</v>
      </c>
      <c r="I12" s="20">
        <v>6</v>
      </c>
      <c r="J12" s="18">
        <v>0.15</v>
      </c>
      <c r="K12" s="18">
        <f>G12*H12*I12*J12</f>
        <v>58.5</v>
      </c>
      <c r="L12" s="17"/>
    </row>
    <row r="13" spans="1:16" ht="19.5" customHeight="1" x14ac:dyDescent="0.9">
      <c r="D13" s="17"/>
      <c r="E13" s="17"/>
      <c r="F13" s="18" t="s">
        <v>72</v>
      </c>
      <c r="G13" s="18">
        <v>1</v>
      </c>
      <c r="H13" s="32">
        <v>155</v>
      </c>
      <c r="I13" s="20">
        <v>6.3</v>
      </c>
      <c r="J13" s="18">
        <v>0.15</v>
      </c>
      <c r="K13" s="18">
        <f>G13*H13*I13*J13</f>
        <v>146.47499999999999</v>
      </c>
      <c r="L13" s="17"/>
    </row>
    <row r="14" spans="1:16" ht="19.5" customHeight="1" x14ac:dyDescent="0.9">
      <c r="D14" s="17"/>
      <c r="E14" s="17"/>
      <c r="F14" s="18"/>
      <c r="G14" s="18"/>
      <c r="H14" s="18"/>
      <c r="I14" s="20"/>
      <c r="J14" s="18"/>
      <c r="K14" s="14">
        <f>K$12+K$13</f>
        <v>204.97499999999999</v>
      </c>
      <c r="L14" s="17"/>
    </row>
    <row r="15" spans="1:16" x14ac:dyDescent="0.9">
      <c r="D15" s="17">
        <v>1.05</v>
      </c>
      <c r="E15" s="16" t="s">
        <v>69</v>
      </c>
      <c r="F15" s="18" t="s">
        <v>53</v>
      </c>
      <c r="G15" s="18">
        <v>1</v>
      </c>
      <c r="H15" s="17"/>
      <c r="I15" s="19"/>
      <c r="J15" s="17"/>
      <c r="K15" s="14">
        <f>K14/0.15</f>
        <v>1366.5</v>
      </c>
      <c r="L15" s="17"/>
    </row>
    <row r="16" spans="1:16" x14ac:dyDescent="0.9">
      <c r="D16" s="17">
        <v>1.06</v>
      </c>
      <c r="E16" s="16" t="s">
        <v>70</v>
      </c>
      <c r="F16" s="18" t="s">
        <v>53</v>
      </c>
      <c r="G16" s="18">
        <v>1</v>
      </c>
      <c r="H16" s="18">
        <f>F31</f>
        <v>210</v>
      </c>
      <c r="I16" s="18">
        <f>G31</f>
        <v>6.5</v>
      </c>
      <c r="J16" s="17"/>
      <c r="K16" s="14">
        <f>I16*H16</f>
        <v>1365</v>
      </c>
      <c r="L16" s="17"/>
    </row>
    <row r="17" spans="4:12" x14ac:dyDescent="0.9">
      <c r="D17" s="17">
        <v>1.07</v>
      </c>
      <c r="E17" s="17" t="s">
        <v>54</v>
      </c>
      <c r="F17" s="18" t="s">
        <v>72</v>
      </c>
      <c r="G17" s="18">
        <v>1</v>
      </c>
      <c r="H17" s="18">
        <f>F31</f>
        <v>210</v>
      </c>
      <c r="I17" s="19">
        <f>G31</f>
        <v>6.5</v>
      </c>
      <c r="J17" s="17">
        <v>7.4999999999999997E-2</v>
      </c>
      <c r="K17" s="14">
        <f>G17*H17*I17*J17</f>
        <v>102.375</v>
      </c>
      <c r="L17" s="17"/>
    </row>
    <row r="18" spans="4:12" x14ac:dyDescent="0.9">
      <c r="D18" s="17">
        <v>1.08</v>
      </c>
      <c r="E18" s="16" t="s">
        <v>71</v>
      </c>
      <c r="F18" s="18" t="s">
        <v>53</v>
      </c>
      <c r="G18" s="18">
        <v>1</v>
      </c>
      <c r="H18" s="18">
        <f>F31</f>
        <v>210</v>
      </c>
      <c r="I18" s="19">
        <f>G31</f>
        <v>6.5</v>
      </c>
      <c r="J18" s="17"/>
      <c r="K18" s="36">
        <f>I18*H18</f>
        <v>1365</v>
      </c>
      <c r="L18" s="17"/>
    </row>
    <row r="19" spans="4:12" x14ac:dyDescent="0.9">
      <c r="D19" s="17">
        <v>1.0900000000000001</v>
      </c>
      <c r="E19" s="17" t="s">
        <v>55</v>
      </c>
      <c r="F19" s="18" t="s">
        <v>72</v>
      </c>
      <c r="G19" s="18">
        <v>1</v>
      </c>
      <c r="H19" s="19">
        <f>F31</f>
        <v>210</v>
      </c>
      <c r="I19" s="19">
        <f>G31</f>
        <v>6.5</v>
      </c>
      <c r="J19" s="17">
        <v>0.05</v>
      </c>
      <c r="K19" s="18">
        <f>G19*H19*I19*J19</f>
        <v>68.25</v>
      </c>
      <c r="L19" s="17"/>
    </row>
    <row r="20" spans="4:12" x14ac:dyDescent="0.9">
      <c r="D20" s="18">
        <v>1.1000000000000001</v>
      </c>
      <c r="E20" s="16" t="s">
        <v>80</v>
      </c>
      <c r="F20" s="17"/>
      <c r="G20" s="17"/>
      <c r="H20" s="17"/>
      <c r="I20" s="17"/>
      <c r="J20" s="17"/>
      <c r="K20" s="18"/>
      <c r="L20" s="17"/>
    </row>
    <row r="21" spans="4:12" x14ac:dyDescent="0.9">
      <c r="D21" s="18"/>
      <c r="E21" s="17" t="s">
        <v>86</v>
      </c>
      <c r="F21" s="17"/>
      <c r="G21" s="17">
        <v>2</v>
      </c>
      <c r="H21" s="17"/>
      <c r="I21" s="17"/>
      <c r="J21" s="17"/>
      <c r="K21" s="18">
        <f>ROUND(F31/18,0)*2</f>
        <v>24</v>
      </c>
      <c r="L21" s="17"/>
    </row>
    <row r="22" spans="4:12" x14ac:dyDescent="0.9">
      <c r="D22" s="18"/>
      <c r="E22" s="17" t="s">
        <v>84</v>
      </c>
      <c r="F22" s="17"/>
      <c r="G22" s="17">
        <v>1</v>
      </c>
      <c r="H22" s="17"/>
      <c r="I22" s="17"/>
      <c r="J22" s="17"/>
      <c r="K22" s="18">
        <f>G22*13</f>
        <v>13</v>
      </c>
      <c r="L22" s="16" t="s">
        <v>85</v>
      </c>
    </row>
    <row r="23" spans="4:12" x14ac:dyDescent="0.9">
      <c r="D23" s="18"/>
      <c r="E23" s="16" t="s">
        <v>59</v>
      </c>
      <c r="F23" s="17"/>
      <c r="G23" s="17"/>
      <c r="H23" s="17"/>
      <c r="I23" s="17"/>
      <c r="J23" s="17"/>
      <c r="K23" s="18"/>
      <c r="L23" s="17"/>
    </row>
    <row r="24" spans="4:12" x14ac:dyDescent="0.9">
      <c r="D24" s="18">
        <v>1.1100000000000001</v>
      </c>
      <c r="E24" s="17" t="s">
        <v>81</v>
      </c>
      <c r="F24" s="17" t="s">
        <v>53</v>
      </c>
      <c r="G24" s="17"/>
      <c r="H24" s="17"/>
      <c r="I24" s="17"/>
      <c r="J24" s="17"/>
      <c r="K24" s="18">
        <f>ROUND(F31*0.333,0)</f>
        <v>70</v>
      </c>
      <c r="L24" s="17"/>
    </row>
    <row r="25" spans="4:12" x14ac:dyDescent="0.9">
      <c r="D25" s="18">
        <v>1.1200000000000001</v>
      </c>
      <c r="E25" s="17" t="s">
        <v>84</v>
      </c>
      <c r="F25" s="17" t="s">
        <v>53</v>
      </c>
      <c r="G25" s="18">
        <v>3</v>
      </c>
      <c r="H25" s="17">
        <v>18</v>
      </c>
      <c r="I25" s="17"/>
      <c r="J25" s="17"/>
      <c r="K25" s="18">
        <f>H25*G25</f>
        <v>54</v>
      </c>
      <c r="L25" s="17"/>
    </row>
    <row r="26" spans="4:12" x14ac:dyDescent="0.9">
      <c r="D26" s="18"/>
      <c r="E26" s="17"/>
      <c r="F26" s="17"/>
      <c r="G26" s="18"/>
      <c r="H26" s="17"/>
      <c r="I26" s="17"/>
      <c r="J26" s="17"/>
      <c r="K26" s="14">
        <f>K24+K25</f>
        <v>124</v>
      </c>
      <c r="L26" s="17"/>
    </row>
    <row r="27" spans="4:12" x14ac:dyDescent="0.9">
      <c r="D27" s="18">
        <v>1.1299999999999999</v>
      </c>
      <c r="E27" s="17" t="s">
        <v>82</v>
      </c>
      <c r="F27" s="17" t="s">
        <v>83</v>
      </c>
      <c r="G27" s="18">
        <v>1</v>
      </c>
      <c r="H27" s="32">
        <v>35</v>
      </c>
      <c r="I27" s="20"/>
      <c r="J27" s="18"/>
      <c r="K27" s="18">
        <f>H27*G27</f>
        <v>35</v>
      </c>
      <c r="L27" s="17"/>
    </row>
    <row r="30" spans="4:12" x14ac:dyDescent="0.9">
      <c r="E30" s="14" t="s">
        <v>78</v>
      </c>
      <c r="F30" s="14" t="s">
        <v>77</v>
      </c>
      <c r="G30" s="16" t="s">
        <v>79</v>
      </c>
    </row>
    <row r="31" spans="4:12" x14ac:dyDescent="0.9">
      <c r="E31" s="18">
        <v>272.82</v>
      </c>
      <c r="F31" s="18">
        <v>210</v>
      </c>
      <c r="G31" s="17">
        <v>6.5</v>
      </c>
    </row>
    <row r="32" spans="4:12" x14ac:dyDescent="0.9">
      <c r="E32" s="18"/>
      <c r="F32" s="18"/>
      <c r="G32" s="17"/>
    </row>
    <row r="33" spans="5:7" x14ac:dyDescent="0.9">
      <c r="E33" s="18"/>
      <c r="F33" s="18"/>
      <c r="G33" s="17"/>
    </row>
  </sheetData>
  <pageMargins left="0.7" right="0.7" top="0.75" bottom="0.75" header="0.3" footer="0.3"/>
  <pageSetup orientation="portrait" r:id="rId1"/>
  <ignoredErrors>
    <ignoredError sqref="K1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C13-30E9-4638-BA5C-B3DE6DA89B37}">
  <sheetPr>
    <tabColor theme="9"/>
  </sheetPr>
  <dimension ref="A1:Q43"/>
  <sheetViews>
    <sheetView zoomScale="66" zoomScaleNormal="66" workbookViewId="0">
      <pane xSplit="1" ySplit="4" topLeftCell="B49" activePane="bottomRight" state="frozen"/>
      <selection pane="topRight" activeCell="B1" sqref="B1"/>
      <selection pane="bottomLeft" activeCell="A5" sqref="A5"/>
      <selection pane="bottomRight" activeCell="O40" sqref="O40"/>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x14ac:dyDescent="0.9">
      <c r="A4" s="13"/>
      <c r="B4" s="13"/>
      <c r="C4" s="13"/>
      <c r="D4" s="62" t="s">
        <v>2</v>
      </c>
      <c r="E4" s="63" t="s">
        <v>45</v>
      </c>
      <c r="F4" s="63" t="s">
        <v>41</v>
      </c>
      <c r="G4" s="63" t="s">
        <v>42</v>
      </c>
      <c r="H4" s="63" t="s">
        <v>46</v>
      </c>
      <c r="I4" s="63" t="s">
        <v>47</v>
      </c>
      <c r="J4" s="63" t="s">
        <v>48</v>
      </c>
      <c r="K4" s="63" t="s">
        <v>43</v>
      </c>
      <c r="L4" s="64" t="s">
        <v>44</v>
      </c>
    </row>
    <row r="5" spans="1:17" x14ac:dyDescent="0.9">
      <c r="D5" s="65">
        <v>1</v>
      </c>
      <c r="E5" s="16" t="s">
        <v>66</v>
      </c>
      <c r="F5" s="17"/>
      <c r="G5" s="17"/>
      <c r="H5" s="17"/>
      <c r="I5" s="17"/>
      <c r="J5" s="17"/>
      <c r="K5" s="18"/>
      <c r="L5" s="66"/>
      <c r="N5" s="14" t="s">
        <v>78</v>
      </c>
      <c r="O5" s="14" t="s">
        <v>77</v>
      </c>
      <c r="P5" s="16" t="s">
        <v>79</v>
      </c>
      <c r="Q5" s="16" t="s">
        <v>44</v>
      </c>
    </row>
    <row r="6" spans="1:17" ht="22" thickBot="1" x14ac:dyDescent="0.95">
      <c r="D6" s="67">
        <v>1.01</v>
      </c>
      <c r="E6" s="16" t="s">
        <v>89</v>
      </c>
      <c r="F6" s="17" t="s">
        <v>72</v>
      </c>
      <c r="G6" s="18">
        <v>1</v>
      </c>
      <c r="H6" s="32">
        <f>O8</f>
        <v>80</v>
      </c>
      <c r="I6" s="47">
        <v>2</v>
      </c>
      <c r="J6" s="47">
        <v>0.42499999999999999</v>
      </c>
      <c r="K6" s="47">
        <f>J6*I6*H6*G6</f>
        <v>68</v>
      </c>
      <c r="L6" s="68" t="s">
        <v>90</v>
      </c>
      <c r="N6" s="152">
        <v>307</v>
      </c>
      <c r="O6" s="18">
        <v>45</v>
      </c>
      <c r="P6" s="19">
        <v>16</v>
      </c>
      <c r="Q6" s="18" t="s">
        <v>93</v>
      </c>
    </row>
    <row r="7" spans="1:17" ht="22" thickBot="1" x14ac:dyDescent="0.95">
      <c r="D7" s="67"/>
      <c r="E7" s="16"/>
      <c r="F7" s="17"/>
      <c r="G7" s="18"/>
      <c r="H7" s="40"/>
      <c r="I7" s="155" t="s">
        <v>96</v>
      </c>
      <c r="J7" s="156"/>
      <c r="K7" s="49">
        <f>K6</f>
        <v>68</v>
      </c>
      <c r="L7" s="69"/>
      <c r="N7" s="153"/>
      <c r="O7" s="18"/>
      <c r="P7" s="19"/>
      <c r="Q7" s="18"/>
    </row>
    <row r="8" spans="1:17" x14ac:dyDescent="0.9">
      <c r="D8" s="67">
        <v>1.02</v>
      </c>
      <c r="E8" s="16" t="s">
        <v>68</v>
      </c>
      <c r="F8" s="18"/>
      <c r="G8" s="18"/>
      <c r="H8" s="17"/>
      <c r="I8" s="44"/>
      <c r="J8" s="48"/>
      <c r="K8" s="45"/>
      <c r="L8" s="68"/>
      <c r="N8" s="154"/>
      <c r="O8" s="18">
        <v>80</v>
      </c>
      <c r="P8" s="19">
        <v>2.5750000000000002</v>
      </c>
      <c r="Q8" s="18" t="s">
        <v>94</v>
      </c>
    </row>
    <row r="9" spans="1:17" x14ac:dyDescent="0.9">
      <c r="D9" s="70" t="s">
        <v>75</v>
      </c>
      <c r="E9" s="17" t="s">
        <v>73</v>
      </c>
      <c r="F9" s="17" t="s">
        <v>72</v>
      </c>
      <c r="G9" s="18">
        <v>1</v>
      </c>
      <c r="H9" s="32">
        <f>O8</f>
        <v>80</v>
      </c>
      <c r="I9" s="20">
        <v>2</v>
      </c>
      <c r="J9" s="18">
        <v>0.25</v>
      </c>
      <c r="K9" s="20">
        <f>J9*I9*H9</f>
        <v>40</v>
      </c>
      <c r="L9" s="68"/>
      <c r="N9" s="18"/>
      <c r="O9" s="18"/>
      <c r="P9" s="17"/>
      <c r="Q9" s="17"/>
    </row>
    <row r="10" spans="1:17" x14ac:dyDescent="0.9">
      <c r="D10" s="70"/>
      <c r="E10" s="17"/>
      <c r="F10" s="17" t="s">
        <v>72</v>
      </c>
      <c r="G10" s="18">
        <v>2</v>
      </c>
      <c r="H10" s="32">
        <v>45</v>
      </c>
      <c r="I10" s="20">
        <v>2</v>
      </c>
      <c r="J10" s="18">
        <v>0.25</v>
      </c>
      <c r="K10" s="20">
        <f>J10*I10*H10*G10</f>
        <v>45</v>
      </c>
      <c r="L10" s="68"/>
      <c r="N10" s="31"/>
      <c r="O10" s="31"/>
    </row>
    <row r="11" spans="1:17" x14ac:dyDescent="0.9">
      <c r="D11" s="70" t="s">
        <v>76</v>
      </c>
      <c r="E11" s="17" t="s">
        <v>74</v>
      </c>
      <c r="F11" s="17" t="s">
        <v>72</v>
      </c>
      <c r="G11" s="18">
        <v>1</v>
      </c>
      <c r="H11" s="32">
        <v>25</v>
      </c>
      <c r="I11" s="20">
        <v>2</v>
      </c>
      <c r="J11" s="18">
        <v>0.35</v>
      </c>
      <c r="K11" s="18">
        <f>G11*H11*I11*J11</f>
        <v>17.5</v>
      </c>
      <c r="L11" s="68"/>
      <c r="O11" s="33"/>
      <c r="P11" s="34"/>
    </row>
    <row r="12" spans="1:17" x14ac:dyDescent="0.9">
      <c r="D12" s="70" t="s">
        <v>91</v>
      </c>
      <c r="E12" s="17" t="s">
        <v>92</v>
      </c>
      <c r="F12" s="17" t="s">
        <v>72</v>
      </c>
      <c r="G12" s="18">
        <v>1</v>
      </c>
      <c r="H12" s="32">
        <v>80</v>
      </c>
      <c r="I12" s="20">
        <v>3</v>
      </c>
      <c r="J12" s="18">
        <v>2</v>
      </c>
      <c r="K12" s="18">
        <f>G12*H12*I12*J12</f>
        <v>480</v>
      </c>
      <c r="L12" s="68" t="s">
        <v>90</v>
      </c>
      <c r="O12" s="33"/>
      <c r="P12" s="34"/>
    </row>
    <row r="13" spans="1:17" ht="22" thickBot="1" x14ac:dyDescent="0.95">
      <c r="D13" s="70"/>
      <c r="E13" s="17"/>
      <c r="F13" s="17" t="s">
        <v>72</v>
      </c>
      <c r="G13" s="18">
        <v>1</v>
      </c>
      <c r="H13" s="32">
        <v>45</v>
      </c>
      <c r="I13" s="42">
        <v>20</v>
      </c>
      <c r="J13" s="43">
        <v>1</v>
      </c>
      <c r="K13" s="43">
        <f>G13*H13*I13*J13</f>
        <v>900</v>
      </c>
      <c r="L13" s="68" t="s">
        <v>93</v>
      </c>
      <c r="O13" s="33"/>
      <c r="P13" s="34"/>
    </row>
    <row r="14" spans="1:17" ht="22" thickBot="1" x14ac:dyDescent="0.95">
      <c r="D14" s="70"/>
      <c r="E14" s="17"/>
      <c r="F14" s="17"/>
      <c r="G14" s="18"/>
      <c r="H14" s="40"/>
      <c r="I14" s="147" t="s">
        <v>96</v>
      </c>
      <c r="J14" s="148"/>
      <c r="K14" s="46">
        <f>SUM(K9:K13)</f>
        <v>1482.5</v>
      </c>
      <c r="L14" s="69"/>
      <c r="O14" s="33"/>
      <c r="P14" s="34"/>
    </row>
    <row r="15" spans="1:17" x14ac:dyDescent="0.9">
      <c r="D15" s="67">
        <v>1.03</v>
      </c>
      <c r="E15" s="16" t="s">
        <v>49</v>
      </c>
      <c r="F15" s="18" t="s">
        <v>72</v>
      </c>
      <c r="G15" s="18">
        <v>1</v>
      </c>
      <c r="H15" s="32">
        <f>O8</f>
        <v>80</v>
      </c>
      <c r="I15" s="44">
        <v>2.8</v>
      </c>
      <c r="J15" s="45">
        <v>0.15</v>
      </c>
      <c r="K15" s="45">
        <f>G15*H15*I15*J15</f>
        <v>33.6</v>
      </c>
      <c r="L15" s="68" t="s">
        <v>90</v>
      </c>
    </row>
    <row r="16" spans="1:17" ht="22" thickBot="1" x14ac:dyDescent="0.95">
      <c r="D16" s="67"/>
      <c r="E16" s="16"/>
      <c r="F16" s="18" t="s">
        <v>72</v>
      </c>
      <c r="G16" s="18">
        <v>1</v>
      </c>
      <c r="H16" s="32">
        <f>O6</f>
        <v>45</v>
      </c>
      <c r="I16" s="42">
        <v>20</v>
      </c>
      <c r="J16" s="43">
        <v>0.15</v>
      </c>
      <c r="K16" s="43">
        <f>G16*H16*I16*J16</f>
        <v>135</v>
      </c>
      <c r="L16" s="68" t="s">
        <v>95</v>
      </c>
    </row>
    <row r="17" spans="4:15" ht="22" thickBot="1" x14ac:dyDescent="0.95">
      <c r="D17" s="67"/>
      <c r="E17" s="16"/>
      <c r="F17" s="18"/>
      <c r="G17" s="18"/>
      <c r="H17" s="40"/>
      <c r="I17" s="147" t="s">
        <v>96</v>
      </c>
      <c r="J17" s="148"/>
      <c r="K17" s="50">
        <f>SUM(K15:K16)</f>
        <v>168.6</v>
      </c>
      <c r="L17" s="69"/>
    </row>
    <row r="18" spans="4:15" x14ac:dyDescent="0.9">
      <c r="D18" s="67">
        <v>1.04</v>
      </c>
      <c r="E18" s="16" t="s">
        <v>51</v>
      </c>
      <c r="F18" s="18" t="s">
        <v>72</v>
      </c>
      <c r="G18" s="18">
        <v>1</v>
      </c>
      <c r="H18" s="32">
        <v>80</v>
      </c>
      <c r="I18" s="44">
        <v>2.5</v>
      </c>
      <c r="J18" s="45">
        <v>0.15</v>
      </c>
      <c r="K18" s="45">
        <f>G18*H18*I18*J18</f>
        <v>30</v>
      </c>
      <c r="L18" s="68" t="s">
        <v>90</v>
      </c>
      <c r="N18" s="17" t="s">
        <v>55</v>
      </c>
      <c r="O18" s="17">
        <v>0.05</v>
      </c>
    </row>
    <row r="19" spans="4:15" ht="19.5" customHeight="1" x14ac:dyDescent="0.9">
      <c r="D19" s="67"/>
      <c r="E19" s="17"/>
      <c r="F19" s="18" t="s">
        <v>72</v>
      </c>
      <c r="G19" s="18">
        <v>1</v>
      </c>
      <c r="H19" s="32">
        <f>O6</f>
        <v>45</v>
      </c>
      <c r="I19" s="20">
        <v>16.3</v>
      </c>
      <c r="J19" s="18">
        <v>0.15</v>
      </c>
      <c r="K19" s="18">
        <f>G19*H19*I19*J19</f>
        <v>110.02499999999999</v>
      </c>
      <c r="L19" s="68" t="s">
        <v>93</v>
      </c>
      <c r="N19" s="17" t="s">
        <v>54</v>
      </c>
      <c r="O19" s="17">
        <v>0.05</v>
      </c>
    </row>
    <row r="20" spans="4:15" ht="19.5" customHeight="1" x14ac:dyDescent="0.9">
      <c r="D20" s="67"/>
      <c r="E20" s="17"/>
      <c r="F20" s="18"/>
      <c r="G20" s="18"/>
      <c r="H20" s="18"/>
      <c r="I20" s="157" t="s">
        <v>96</v>
      </c>
      <c r="J20" s="158"/>
      <c r="K20" s="14">
        <f>K18+K19</f>
        <v>140.02499999999998</v>
      </c>
      <c r="L20" s="68"/>
      <c r="N20" s="17" t="s">
        <v>51</v>
      </c>
      <c r="O20" s="17">
        <v>0.15</v>
      </c>
    </row>
    <row r="21" spans="4:15" x14ac:dyDescent="0.9">
      <c r="D21" s="67">
        <v>1.05</v>
      </c>
      <c r="E21" s="16" t="s">
        <v>69</v>
      </c>
      <c r="F21" s="18" t="s">
        <v>97</v>
      </c>
      <c r="G21" s="18">
        <v>1</v>
      </c>
      <c r="H21" s="17"/>
      <c r="I21" s="52"/>
      <c r="J21" s="53"/>
      <c r="K21" s="54">
        <f>K20/0.15</f>
        <v>933.49999999999989</v>
      </c>
      <c r="L21" s="71"/>
      <c r="N21" s="17" t="s">
        <v>49</v>
      </c>
      <c r="O21" s="17">
        <v>0.15</v>
      </c>
    </row>
    <row r="22" spans="4:15" x14ac:dyDescent="0.9">
      <c r="D22" s="67">
        <v>1.06</v>
      </c>
      <c r="E22" s="16" t="s">
        <v>70</v>
      </c>
      <c r="F22" s="18" t="s">
        <v>97</v>
      </c>
      <c r="G22" s="18">
        <v>1</v>
      </c>
      <c r="H22" s="18"/>
      <c r="I22" s="17"/>
      <c r="J22" s="17"/>
      <c r="K22" s="14">
        <f>K25/0.05</f>
        <v>1380</v>
      </c>
      <c r="L22" s="68"/>
      <c r="N22" s="16" t="s">
        <v>88</v>
      </c>
      <c r="O22" s="16">
        <f>SUM(O18:O21)</f>
        <v>0.4</v>
      </c>
    </row>
    <row r="23" spans="4:15" x14ac:dyDescent="0.9">
      <c r="D23" s="67">
        <v>1.07</v>
      </c>
      <c r="E23" s="17" t="s">
        <v>54</v>
      </c>
      <c r="F23" s="18" t="s">
        <v>72</v>
      </c>
      <c r="G23" s="18">
        <v>1</v>
      </c>
      <c r="H23" s="18">
        <f>O6</f>
        <v>45</v>
      </c>
      <c r="I23" s="19">
        <f>P6</f>
        <v>16</v>
      </c>
      <c r="J23" s="17">
        <v>7.4999999999999997E-2</v>
      </c>
      <c r="K23" s="18">
        <f>G23*H23*I23*J23</f>
        <v>54</v>
      </c>
      <c r="L23" s="68"/>
    </row>
    <row r="24" spans="4:15" ht="22" thickBot="1" x14ac:dyDescent="0.95">
      <c r="D24" s="67"/>
      <c r="E24" s="17"/>
      <c r="F24" s="18" t="s">
        <v>72</v>
      </c>
      <c r="G24" s="18">
        <v>1</v>
      </c>
      <c r="H24" s="18">
        <f>O8</f>
        <v>80</v>
      </c>
      <c r="I24" s="52">
        <v>2.5</v>
      </c>
      <c r="J24" s="53">
        <v>7.4999999999999997E-2</v>
      </c>
      <c r="K24" s="43">
        <f>G24*H24*I24*J24</f>
        <v>15</v>
      </c>
      <c r="L24" s="68"/>
    </row>
    <row r="25" spans="4:15" ht="22" thickBot="1" x14ac:dyDescent="0.95">
      <c r="D25" s="67"/>
      <c r="E25" s="17"/>
      <c r="F25" s="18"/>
      <c r="G25" s="18"/>
      <c r="H25" s="56"/>
      <c r="I25" s="147" t="s">
        <v>88</v>
      </c>
      <c r="J25" s="148"/>
      <c r="K25" s="50">
        <f>SUM(K23:K24)</f>
        <v>69</v>
      </c>
      <c r="L25" s="69"/>
    </row>
    <row r="26" spans="4:15" x14ac:dyDescent="0.9">
      <c r="D26" s="67">
        <v>1.08</v>
      </c>
      <c r="E26" s="16" t="s">
        <v>71</v>
      </c>
      <c r="F26" s="18" t="s">
        <v>53</v>
      </c>
      <c r="G26" s="18">
        <v>1</v>
      </c>
      <c r="H26" s="18"/>
      <c r="I26" s="57"/>
      <c r="J26" s="48"/>
      <c r="K26" s="58">
        <f>K30/0.05</f>
        <v>1140</v>
      </c>
      <c r="L26" s="68"/>
    </row>
    <row r="27" spans="4:15" x14ac:dyDescent="0.9">
      <c r="D27" s="67">
        <v>1.0900000000000001</v>
      </c>
      <c r="E27" s="17" t="s">
        <v>55</v>
      </c>
      <c r="F27" s="18" t="s">
        <v>72</v>
      </c>
      <c r="G27" s="18">
        <v>1</v>
      </c>
      <c r="H27" s="19">
        <f>O6</f>
        <v>45</v>
      </c>
      <c r="I27" s="19">
        <f>P6</f>
        <v>16</v>
      </c>
      <c r="J27" s="17">
        <v>0.05</v>
      </c>
      <c r="K27" s="20">
        <f>G27*H27*I27*J27</f>
        <v>36</v>
      </c>
      <c r="L27" s="68"/>
    </row>
    <row r="28" spans="4:15" x14ac:dyDescent="0.9">
      <c r="D28" s="67"/>
      <c r="E28" s="17"/>
      <c r="F28" s="18" t="s">
        <v>72</v>
      </c>
      <c r="G28" s="18">
        <v>1</v>
      </c>
      <c r="H28" s="52">
        <v>80</v>
      </c>
      <c r="I28" s="52">
        <v>2.5</v>
      </c>
      <c r="J28" s="53">
        <f>O19</f>
        <v>0.05</v>
      </c>
      <c r="K28" s="42">
        <f>G28*H28*I28*J28</f>
        <v>10</v>
      </c>
      <c r="L28" s="68"/>
    </row>
    <row r="29" spans="4:15" ht="22" thickBot="1" x14ac:dyDescent="0.95">
      <c r="D29" s="67"/>
      <c r="E29" s="17"/>
      <c r="F29" s="18" t="s">
        <v>72</v>
      </c>
      <c r="G29" s="18">
        <v>1</v>
      </c>
      <c r="H29" s="19">
        <v>40</v>
      </c>
      <c r="I29" s="52">
        <v>5.5</v>
      </c>
      <c r="J29" s="53">
        <v>0.05</v>
      </c>
      <c r="K29" s="42">
        <f>G29*H29*I29*J29</f>
        <v>11</v>
      </c>
      <c r="L29" s="69"/>
    </row>
    <row r="30" spans="4:15" ht="22" thickBot="1" x14ac:dyDescent="0.95">
      <c r="D30" s="67"/>
      <c r="E30" s="17"/>
      <c r="F30" s="18"/>
      <c r="G30" s="18"/>
      <c r="H30" s="59"/>
      <c r="I30" s="147" t="s">
        <v>96</v>
      </c>
      <c r="J30" s="148"/>
      <c r="K30" s="46">
        <f>SUM(K27:K29)</f>
        <v>57</v>
      </c>
      <c r="L30" s="69"/>
    </row>
    <row r="31" spans="4:15" x14ac:dyDescent="0.9">
      <c r="D31" s="70">
        <v>1.1000000000000001</v>
      </c>
      <c r="E31" s="16" t="s">
        <v>80</v>
      </c>
      <c r="F31" s="17"/>
      <c r="G31" s="17"/>
      <c r="H31" s="17"/>
      <c r="I31" s="48"/>
      <c r="J31" s="48"/>
      <c r="K31" s="45"/>
      <c r="L31" s="68"/>
    </row>
    <row r="32" spans="4:15" x14ac:dyDescent="0.9">
      <c r="D32" s="70"/>
      <c r="E32" s="17" t="s">
        <v>86</v>
      </c>
      <c r="F32" s="17" t="s">
        <v>103</v>
      </c>
      <c r="G32" s="17">
        <v>2</v>
      </c>
      <c r="H32" s="17"/>
      <c r="I32" s="17"/>
      <c r="J32" s="17"/>
      <c r="K32" s="18">
        <f>ROUND(O6/18,0)*2</f>
        <v>6</v>
      </c>
      <c r="L32" s="68"/>
    </row>
    <row r="33" spans="4:12" x14ac:dyDescent="0.9">
      <c r="D33" s="70"/>
      <c r="E33" s="17" t="s">
        <v>84</v>
      </c>
      <c r="F33" s="17" t="s">
        <v>103</v>
      </c>
      <c r="G33" s="17">
        <v>2</v>
      </c>
      <c r="H33" s="17"/>
      <c r="I33" s="17"/>
      <c r="J33" s="17"/>
      <c r="K33" s="18">
        <f>G33*13</f>
        <v>26</v>
      </c>
      <c r="L33" s="66" t="s">
        <v>85</v>
      </c>
    </row>
    <row r="34" spans="4:12" ht="22" thickBot="1" x14ac:dyDescent="0.95">
      <c r="D34" s="70"/>
      <c r="E34" s="17" t="s">
        <v>100</v>
      </c>
      <c r="F34" s="17" t="s">
        <v>103</v>
      </c>
      <c r="G34" s="17">
        <v>1</v>
      </c>
      <c r="H34" s="53"/>
      <c r="I34" s="53"/>
      <c r="J34" s="53"/>
      <c r="K34" s="43">
        <f>16*2</f>
        <v>32</v>
      </c>
      <c r="L34" s="66"/>
    </row>
    <row r="35" spans="4:12" ht="22" thickBot="1" x14ac:dyDescent="0.95">
      <c r="D35" s="70"/>
      <c r="E35" s="17"/>
      <c r="F35" s="17"/>
      <c r="G35" s="51"/>
      <c r="H35" s="149" t="s">
        <v>96</v>
      </c>
      <c r="I35" s="150"/>
      <c r="J35" s="151"/>
      <c r="K35" s="50">
        <f>SUM(K32:K34)</f>
        <v>64</v>
      </c>
      <c r="L35" s="72"/>
    </row>
    <row r="36" spans="4:12" x14ac:dyDescent="0.9">
      <c r="D36" s="70"/>
      <c r="E36" s="16" t="s">
        <v>59</v>
      </c>
      <c r="F36" s="17"/>
      <c r="G36" s="17"/>
      <c r="H36" s="48"/>
      <c r="I36" s="48"/>
      <c r="J36" s="48"/>
      <c r="K36" s="45"/>
      <c r="L36" s="68"/>
    </row>
    <row r="37" spans="4:12" x14ac:dyDescent="0.9">
      <c r="D37" s="70">
        <v>1.1100000000000001</v>
      </c>
      <c r="E37" s="17" t="s">
        <v>81</v>
      </c>
      <c r="F37" s="17" t="s">
        <v>97</v>
      </c>
      <c r="G37" s="18">
        <v>1</v>
      </c>
      <c r="H37" s="17"/>
      <c r="I37" s="17"/>
      <c r="J37" s="17"/>
      <c r="K37" s="18">
        <f>ROUND(O6*0.333,0)</f>
        <v>15</v>
      </c>
      <c r="L37" s="68"/>
    </row>
    <row r="38" spans="4:12" x14ac:dyDescent="0.9">
      <c r="D38" s="70">
        <v>1.1200000000000001</v>
      </c>
      <c r="E38" s="17" t="s">
        <v>84</v>
      </c>
      <c r="F38" s="17" t="s">
        <v>97</v>
      </c>
      <c r="G38" s="18">
        <v>2</v>
      </c>
      <c r="H38" s="17">
        <v>18</v>
      </c>
      <c r="I38" s="17"/>
      <c r="J38" s="17"/>
      <c r="K38" s="18">
        <f>H38*G38</f>
        <v>36</v>
      </c>
      <c r="L38" s="66" t="s">
        <v>85</v>
      </c>
    </row>
    <row r="39" spans="4:12" x14ac:dyDescent="0.9">
      <c r="D39" s="70">
        <v>1.1299999999999999</v>
      </c>
      <c r="E39" s="17" t="s">
        <v>99</v>
      </c>
      <c r="F39" s="17" t="s">
        <v>97</v>
      </c>
      <c r="G39" s="18">
        <v>1</v>
      </c>
      <c r="H39" s="17">
        <v>2.0499999999999998</v>
      </c>
      <c r="I39" s="17">
        <v>2.5</v>
      </c>
      <c r="J39" s="17"/>
      <c r="K39" s="18">
        <f>I39*H39</f>
        <v>5.125</v>
      </c>
      <c r="L39" s="66"/>
    </row>
    <row r="40" spans="4:12" x14ac:dyDescent="0.9">
      <c r="D40" s="70">
        <v>1.1399999999999999</v>
      </c>
      <c r="E40" s="17" t="s">
        <v>98</v>
      </c>
      <c r="F40" s="17" t="s">
        <v>97</v>
      </c>
      <c r="G40" s="18">
        <v>1</v>
      </c>
      <c r="H40" s="17"/>
      <c r="I40" s="17"/>
      <c r="J40" s="17"/>
      <c r="K40" s="18">
        <f>P6*0.5*3</f>
        <v>24</v>
      </c>
      <c r="L40" s="66"/>
    </row>
    <row r="41" spans="4:12" ht="22" thickBot="1" x14ac:dyDescent="0.95">
      <c r="D41" s="70">
        <v>1.1499999999999999</v>
      </c>
      <c r="E41" s="17" t="s">
        <v>102</v>
      </c>
      <c r="F41" s="17" t="s">
        <v>97</v>
      </c>
      <c r="G41" s="18">
        <v>2</v>
      </c>
      <c r="H41" s="52">
        <f>P6</f>
        <v>16</v>
      </c>
      <c r="I41" s="53">
        <f>0.3</f>
        <v>0.3</v>
      </c>
      <c r="J41" s="53"/>
      <c r="K41" s="43">
        <f>G41*H41*I41</f>
        <v>9.6</v>
      </c>
      <c r="L41" s="66"/>
    </row>
    <row r="42" spans="4:12" ht="22" thickBot="1" x14ac:dyDescent="0.95">
      <c r="D42" s="70"/>
      <c r="E42" s="17"/>
      <c r="F42" s="17"/>
      <c r="G42" s="56"/>
      <c r="H42" s="149" t="s">
        <v>101</v>
      </c>
      <c r="I42" s="150"/>
      <c r="J42" s="151"/>
      <c r="K42" s="50">
        <f>SUM(K37:K41)</f>
        <v>89.724999999999994</v>
      </c>
      <c r="L42" s="72"/>
    </row>
    <row r="43" spans="4:12" ht="22" thickBot="1" x14ac:dyDescent="0.95">
      <c r="D43" s="73">
        <v>1.1499999999999999</v>
      </c>
      <c r="E43" s="74" t="s">
        <v>87</v>
      </c>
      <c r="F43" s="75" t="s">
        <v>83</v>
      </c>
      <c r="G43" s="76">
        <v>1</v>
      </c>
      <c r="H43" s="77">
        <v>52</v>
      </c>
      <c r="I43" s="77"/>
      <c r="J43" s="77"/>
      <c r="K43" s="78">
        <f>H43</f>
        <v>52</v>
      </c>
      <c r="L43" s="79"/>
    </row>
  </sheetData>
  <mergeCells count="9">
    <mergeCell ref="I25:J25"/>
    <mergeCell ref="I30:J30"/>
    <mergeCell ref="H42:J42"/>
    <mergeCell ref="H35:J35"/>
    <mergeCell ref="N6:N8"/>
    <mergeCell ref="I14:J14"/>
    <mergeCell ref="I7:J7"/>
    <mergeCell ref="I17:J17"/>
    <mergeCell ref="I20:J20"/>
  </mergeCells>
  <pageMargins left="0.7" right="0.7" top="0.75" bottom="0.75" header="0.3" footer="0.3"/>
  <pageSetup orientation="portrait" r:id="rId1"/>
  <ignoredErrors>
    <ignoredError sqref="K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EDCE9-071A-43BE-8E73-C1EBDAC95315}">
  <sheetPr>
    <tabColor theme="9"/>
  </sheetPr>
  <dimension ref="A1:P27"/>
  <sheetViews>
    <sheetView zoomScale="71" zoomScaleNormal="71" workbookViewId="0">
      <pane xSplit="1" ySplit="4" topLeftCell="B23" activePane="bottomRight" state="frozen"/>
      <selection pane="topRight" activeCell="B1" sqref="B1"/>
      <selection pane="bottomLeft" activeCell="A5" sqref="A5"/>
      <selection pane="bottomRight" activeCell="P22" sqref="P22"/>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8.90625" style="31"/>
    <col min="12" max="12" width="25.453125" style="12" customWidth="1"/>
    <col min="13" max="13" width="8.90625" style="12"/>
    <col min="14" max="14" width="19.81640625" style="12" customWidth="1"/>
    <col min="15" max="15" width="14.08984375" style="12" customWidth="1"/>
    <col min="16" max="16" width="18.1796875" style="12" customWidth="1"/>
    <col min="17" max="20" width="14.08984375" style="12" customWidth="1"/>
    <col min="21" max="16384" width="8.90625" style="12"/>
  </cols>
  <sheetData>
    <row r="1" spans="1:16" x14ac:dyDescent="0.9">
      <c r="D1" s="11"/>
    </row>
    <row r="2" spans="1:16" x14ac:dyDescent="0.9">
      <c r="D2" s="11"/>
    </row>
    <row r="4" spans="1:16" s="15" customFormat="1" ht="29" customHeight="1" x14ac:dyDescent="0.9">
      <c r="A4" s="13"/>
      <c r="B4" s="13"/>
      <c r="C4" s="13"/>
      <c r="D4" s="14" t="s">
        <v>2</v>
      </c>
      <c r="E4" s="14" t="s">
        <v>45</v>
      </c>
      <c r="F4" s="14" t="s">
        <v>41</v>
      </c>
      <c r="G4" s="14" t="s">
        <v>42</v>
      </c>
      <c r="H4" s="14" t="s">
        <v>46</v>
      </c>
      <c r="I4" s="14" t="s">
        <v>47</v>
      </c>
      <c r="J4" s="14" t="s">
        <v>48</v>
      </c>
      <c r="K4" s="14" t="s">
        <v>43</v>
      </c>
      <c r="L4" s="14" t="s">
        <v>44</v>
      </c>
    </row>
    <row r="5" spans="1:16" x14ac:dyDescent="0.9">
      <c r="D5" s="14">
        <v>1</v>
      </c>
      <c r="E5" s="16" t="s">
        <v>66</v>
      </c>
      <c r="F5" s="17"/>
      <c r="G5" s="17"/>
      <c r="H5" s="17"/>
      <c r="I5" s="17"/>
      <c r="J5" s="17"/>
      <c r="K5" s="18"/>
      <c r="L5" s="16"/>
      <c r="N5" s="18" t="s">
        <v>78</v>
      </c>
      <c r="O5" s="18" t="s">
        <v>77</v>
      </c>
      <c r="P5" s="17" t="s">
        <v>79</v>
      </c>
    </row>
    <row r="6" spans="1:16" x14ac:dyDescent="0.9">
      <c r="D6" s="17">
        <v>1.01</v>
      </c>
      <c r="E6" s="16" t="s">
        <v>67</v>
      </c>
      <c r="F6" s="17" t="s">
        <v>72</v>
      </c>
      <c r="G6" s="18">
        <v>0</v>
      </c>
      <c r="H6" s="32">
        <v>65</v>
      </c>
      <c r="I6" s="32">
        <v>6</v>
      </c>
      <c r="J6" s="32">
        <v>0.2</v>
      </c>
      <c r="K6" s="32">
        <f>J6*I6*H6*G6</f>
        <v>0</v>
      </c>
      <c r="L6" s="17"/>
      <c r="N6" s="18">
        <v>317.45</v>
      </c>
      <c r="O6" s="18">
        <v>180</v>
      </c>
      <c r="P6" s="17">
        <v>16</v>
      </c>
    </row>
    <row r="7" spans="1:16" x14ac:dyDescent="0.9">
      <c r="D7" s="17">
        <v>1.02</v>
      </c>
      <c r="E7" s="16" t="s">
        <v>68</v>
      </c>
      <c r="F7" s="18"/>
      <c r="G7" s="18"/>
      <c r="H7" s="17"/>
      <c r="I7" s="20"/>
      <c r="J7" s="17"/>
      <c r="K7" s="18"/>
      <c r="L7" s="17"/>
      <c r="N7" s="18"/>
      <c r="O7" s="18"/>
      <c r="P7" s="17"/>
    </row>
    <row r="8" spans="1:16" x14ac:dyDescent="0.9">
      <c r="D8" s="18" t="s">
        <v>75</v>
      </c>
      <c r="E8" s="17" t="s">
        <v>73</v>
      </c>
      <c r="F8" s="17" t="s">
        <v>72</v>
      </c>
      <c r="G8" s="18">
        <v>1</v>
      </c>
      <c r="H8" s="18">
        <f>O6</f>
        <v>180</v>
      </c>
      <c r="I8" s="20">
        <v>2</v>
      </c>
      <c r="J8" s="18">
        <v>0.2</v>
      </c>
      <c r="K8" s="20">
        <f>J8*I8*H8</f>
        <v>72</v>
      </c>
      <c r="L8" s="17"/>
      <c r="N8" s="18"/>
      <c r="O8" s="18"/>
      <c r="P8" s="17"/>
    </row>
    <row r="9" spans="1:16" x14ac:dyDescent="0.9">
      <c r="D9" s="18" t="s">
        <v>76</v>
      </c>
      <c r="E9" s="17" t="s">
        <v>74</v>
      </c>
      <c r="F9" s="17" t="s">
        <v>72</v>
      </c>
      <c r="G9" s="18">
        <v>1</v>
      </c>
      <c r="H9" s="32">
        <v>70</v>
      </c>
      <c r="I9" s="20">
        <v>1.2</v>
      </c>
      <c r="J9" s="18">
        <v>0.35</v>
      </c>
      <c r="K9" s="18">
        <f>G9*H9*I9*J9</f>
        <v>29.4</v>
      </c>
      <c r="L9" s="17"/>
      <c r="O9" s="33"/>
      <c r="P9" s="34"/>
    </row>
    <row r="10" spans="1:16" x14ac:dyDescent="0.9">
      <c r="D10" s="18"/>
      <c r="E10" s="17"/>
      <c r="F10" s="17"/>
      <c r="G10" s="18"/>
      <c r="H10" s="32"/>
      <c r="I10" s="20"/>
      <c r="J10" s="18"/>
      <c r="K10" s="35">
        <f>K8+K9</f>
        <v>101.4</v>
      </c>
      <c r="L10" s="17"/>
      <c r="O10" s="33"/>
      <c r="P10" s="34"/>
    </row>
    <row r="11" spans="1:16" x14ac:dyDescent="0.9">
      <c r="D11" s="17">
        <v>1.03</v>
      </c>
      <c r="E11" s="16" t="s">
        <v>49</v>
      </c>
      <c r="F11" s="18" t="s">
        <v>72</v>
      </c>
      <c r="G11" s="18">
        <v>1</v>
      </c>
      <c r="H11" s="32">
        <v>0</v>
      </c>
      <c r="I11" s="20">
        <v>6.3</v>
      </c>
      <c r="J11" s="18">
        <v>0.15</v>
      </c>
      <c r="K11" s="18">
        <f>G11*H11*I11*J11</f>
        <v>0</v>
      </c>
      <c r="L11" s="17"/>
    </row>
    <row r="12" spans="1:16" x14ac:dyDescent="0.9">
      <c r="D12" s="17">
        <v>1.04</v>
      </c>
      <c r="E12" s="16" t="s">
        <v>51</v>
      </c>
      <c r="F12" s="18" t="s">
        <v>72</v>
      </c>
      <c r="G12" s="18">
        <v>1</v>
      </c>
      <c r="H12" s="32">
        <v>0</v>
      </c>
      <c r="I12" s="20">
        <v>7</v>
      </c>
      <c r="J12" s="18">
        <v>0.15</v>
      </c>
      <c r="K12" s="18">
        <f>G12*H12*I12*J12</f>
        <v>0</v>
      </c>
      <c r="L12" s="17"/>
    </row>
    <row r="13" spans="1:16" ht="19.5" customHeight="1" x14ac:dyDescent="0.9">
      <c r="D13" s="17"/>
      <c r="E13" s="17"/>
      <c r="F13" s="18" t="s">
        <v>72</v>
      </c>
      <c r="G13" s="18">
        <v>1</v>
      </c>
      <c r="H13" s="32">
        <v>0</v>
      </c>
      <c r="I13" s="20">
        <v>6.3</v>
      </c>
      <c r="J13" s="18">
        <v>0.15</v>
      </c>
      <c r="K13" s="18">
        <f>G13*H13*I13*J13</f>
        <v>0</v>
      </c>
      <c r="L13" s="17"/>
    </row>
    <row r="14" spans="1:16" ht="19.5" customHeight="1" x14ac:dyDescent="0.9">
      <c r="D14" s="17"/>
      <c r="E14" s="17"/>
      <c r="F14" s="18"/>
      <c r="G14" s="18"/>
      <c r="H14" s="18"/>
      <c r="I14" s="20"/>
      <c r="J14" s="18"/>
      <c r="K14" s="14">
        <f>K12+K13</f>
        <v>0</v>
      </c>
      <c r="L14" s="17"/>
    </row>
    <row r="15" spans="1:16" x14ac:dyDescent="0.9">
      <c r="D15" s="17">
        <v>1.05</v>
      </c>
      <c r="E15" s="16" t="s">
        <v>69</v>
      </c>
      <c r="F15" s="18" t="s">
        <v>53</v>
      </c>
      <c r="G15" s="18">
        <v>1</v>
      </c>
      <c r="H15" s="17">
        <v>0</v>
      </c>
      <c r="I15" s="19"/>
      <c r="J15" s="17"/>
      <c r="K15" s="14">
        <f>K14/0.15</f>
        <v>0</v>
      </c>
      <c r="L15" s="17"/>
    </row>
    <row r="16" spans="1:16" x14ac:dyDescent="0.9">
      <c r="D16" s="17">
        <v>1.06</v>
      </c>
      <c r="E16" s="16" t="s">
        <v>70</v>
      </c>
      <c r="F16" s="18" t="s">
        <v>53</v>
      </c>
      <c r="G16" s="18">
        <v>1</v>
      </c>
      <c r="H16" s="18">
        <f>O6</f>
        <v>180</v>
      </c>
      <c r="I16" s="17">
        <f>P6</f>
        <v>16</v>
      </c>
      <c r="J16" s="17"/>
      <c r="K16" s="14">
        <f>I16*H16</f>
        <v>2880</v>
      </c>
      <c r="L16" s="17"/>
    </row>
    <row r="17" spans="4:12" x14ac:dyDescent="0.9">
      <c r="D17" s="17">
        <v>1.07</v>
      </c>
      <c r="E17" s="17" t="s">
        <v>54</v>
      </c>
      <c r="F17" s="18" t="s">
        <v>72</v>
      </c>
      <c r="G17" s="18">
        <v>1</v>
      </c>
      <c r="H17" s="18">
        <f>O6</f>
        <v>180</v>
      </c>
      <c r="I17" s="19">
        <f>P6</f>
        <v>16</v>
      </c>
      <c r="J17" s="17">
        <v>7.4999999999999997E-2</v>
      </c>
      <c r="K17" s="14">
        <f>G17*H17*I17*J17</f>
        <v>216</v>
      </c>
      <c r="L17" s="17"/>
    </row>
    <row r="18" spans="4:12" x14ac:dyDescent="0.9">
      <c r="D18" s="17">
        <v>1.08</v>
      </c>
      <c r="E18" s="16" t="s">
        <v>71</v>
      </c>
      <c r="F18" s="18" t="s">
        <v>53</v>
      </c>
      <c r="G18" s="18">
        <v>1</v>
      </c>
      <c r="H18" s="18">
        <f>O6</f>
        <v>180</v>
      </c>
      <c r="I18" s="19">
        <f>P6</f>
        <v>16</v>
      </c>
      <c r="J18" s="17"/>
      <c r="K18" s="36">
        <f>I18*H18</f>
        <v>2880</v>
      </c>
      <c r="L18" s="17"/>
    </row>
    <row r="19" spans="4:12" x14ac:dyDescent="0.9">
      <c r="D19" s="17">
        <v>1.0900000000000001</v>
      </c>
      <c r="E19" s="17" t="s">
        <v>55</v>
      </c>
      <c r="F19" s="18" t="s">
        <v>72</v>
      </c>
      <c r="G19" s="18">
        <v>1</v>
      </c>
      <c r="H19" s="19">
        <f>O6</f>
        <v>180</v>
      </c>
      <c r="I19" s="19">
        <f>P6</f>
        <v>16</v>
      </c>
      <c r="J19" s="17">
        <v>0.05</v>
      </c>
      <c r="K19" s="18">
        <f>G19*H19*I19*J19</f>
        <v>144</v>
      </c>
      <c r="L19" s="17"/>
    </row>
    <row r="20" spans="4:12" x14ac:dyDescent="0.9">
      <c r="D20" s="18">
        <v>1.1000000000000001</v>
      </c>
      <c r="E20" s="16" t="s">
        <v>80</v>
      </c>
      <c r="F20" s="17"/>
      <c r="G20" s="17"/>
      <c r="H20" s="17"/>
      <c r="I20" s="17"/>
      <c r="J20" s="17"/>
      <c r="K20" s="18"/>
      <c r="L20" s="17"/>
    </row>
    <row r="21" spans="4:12" x14ac:dyDescent="0.9">
      <c r="D21" s="18"/>
      <c r="E21" s="17" t="s">
        <v>86</v>
      </c>
      <c r="F21" s="17"/>
      <c r="G21" s="17">
        <v>2</v>
      </c>
      <c r="H21" s="17"/>
      <c r="I21" s="17"/>
      <c r="J21" s="17"/>
      <c r="K21" s="18">
        <f>ROUND(O6/18,0)*2</f>
        <v>20</v>
      </c>
      <c r="L21" s="17"/>
    </row>
    <row r="22" spans="4:12" x14ac:dyDescent="0.9">
      <c r="D22" s="18"/>
      <c r="E22" s="17" t="s">
        <v>84</v>
      </c>
      <c r="F22" s="17"/>
      <c r="G22" s="17">
        <v>1</v>
      </c>
      <c r="H22" s="17"/>
      <c r="I22" s="17"/>
      <c r="J22" s="17"/>
      <c r="K22" s="18">
        <f>G22*13</f>
        <v>13</v>
      </c>
      <c r="L22" s="16" t="s">
        <v>85</v>
      </c>
    </row>
    <row r="23" spans="4:12" x14ac:dyDescent="0.9">
      <c r="D23" s="18"/>
      <c r="E23" s="16" t="s">
        <v>59</v>
      </c>
      <c r="F23" s="17"/>
      <c r="G23" s="17"/>
      <c r="H23" s="17"/>
      <c r="I23" s="17"/>
      <c r="J23" s="17"/>
      <c r="K23" s="18"/>
      <c r="L23" s="17"/>
    </row>
    <row r="24" spans="4:12" x14ac:dyDescent="0.9">
      <c r="D24" s="18">
        <v>1.1100000000000001</v>
      </c>
      <c r="E24" s="17" t="s">
        <v>81</v>
      </c>
      <c r="F24" s="17" t="s">
        <v>53</v>
      </c>
      <c r="G24" s="17">
        <v>1</v>
      </c>
      <c r="H24" s="17"/>
      <c r="I24" s="17"/>
      <c r="J24" s="17"/>
      <c r="K24" s="18">
        <f>ROUND(O6*0.333,0)</f>
        <v>60</v>
      </c>
      <c r="L24" s="17"/>
    </row>
    <row r="25" spans="4:12" x14ac:dyDescent="0.9">
      <c r="D25" s="18">
        <v>1.1200000000000001</v>
      </c>
      <c r="E25" s="17" t="s">
        <v>84</v>
      </c>
      <c r="F25" s="17" t="s">
        <v>53</v>
      </c>
      <c r="G25" s="18">
        <v>1</v>
      </c>
      <c r="H25" s="17">
        <v>18</v>
      </c>
      <c r="I25" s="17"/>
      <c r="J25" s="17"/>
      <c r="K25" s="18">
        <f>H25*G25</f>
        <v>18</v>
      </c>
      <c r="L25" s="16" t="s">
        <v>85</v>
      </c>
    </row>
    <row r="26" spans="4:12" x14ac:dyDescent="0.9">
      <c r="D26" s="18">
        <v>1.1299999999999999</v>
      </c>
      <c r="E26" s="17" t="s">
        <v>87</v>
      </c>
      <c r="F26" s="17" t="s">
        <v>83</v>
      </c>
      <c r="G26" s="18">
        <v>1</v>
      </c>
      <c r="H26" s="17">
        <f>70+70+4</f>
        <v>144</v>
      </c>
      <c r="I26" s="17"/>
      <c r="J26" s="17"/>
      <c r="K26" s="14">
        <f>H26</f>
        <v>144</v>
      </c>
      <c r="L26" s="17"/>
    </row>
    <row r="27" spans="4:12" x14ac:dyDescent="0.9">
      <c r="D27" s="18"/>
      <c r="E27" s="17"/>
      <c r="F27" s="17"/>
      <c r="G27" s="18"/>
      <c r="H27" s="32"/>
      <c r="I27" s="20"/>
      <c r="J27" s="18"/>
      <c r="K27" s="18"/>
      <c r="L27" s="17"/>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6525-5FE1-4278-9A07-7E12BF158581}">
  <dimension ref="A1:W21"/>
  <sheetViews>
    <sheetView topLeftCell="J1" zoomScale="72" zoomScaleNormal="72" workbookViewId="0">
      <pane ySplit="3" topLeftCell="A4" activePane="bottomLeft" state="frozen"/>
      <selection activeCell="H1" sqref="H1"/>
      <selection pane="bottomLeft" activeCell="AA19" sqref="AA19"/>
    </sheetView>
  </sheetViews>
  <sheetFormatPr defaultRowHeight="14.5" x14ac:dyDescent="0.35"/>
  <cols>
    <col min="1" max="1" width="7" customWidth="1"/>
    <col min="2" max="2" width="27.6328125" customWidth="1"/>
    <col min="4" max="4" width="14.6328125" customWidth="1"/>
    <col min="5" max="5" width="12.453125" customWidth="1"/>
    <col min="6" max="6" width="12.1796875" customWidth="1"/>
    <col min="7" max="7" width="13.1796875" customWidth="1"/>
    <col min="8" max="8" width="13.90625" customWidth="1"/>
    <col min="11" max="11" width="40.54296875" customWidth="1"/>
    <col min="12" max="12" width="14.54296875" customWidth="1"/>
    <col min="13" max="13" width="12.36328125" customWidth="1"/>
    <col min="14" max="14" width="14.81640625" customWidth="1"/>
    <col min="20" max="20" width="14.1796875" customWidth="1"/>
    <col min="21" max="21" width="25.81640625" customWidth="1"/>
  </cols>
  <sheetData>
    <row r="1" spans="1:23" ht="15" thickBot="1" x14ac:dyDescent="0.4">
      <c r="A1" s="94"/>
      <c r="B1" s="95"/>
      <c r="C1" s="95"/>
      <c r="D1" s="95"/>
      <c r="E1" s="95"/>
      <c r="F1" s="95"/>
      <c r="G1" s="95"/>
      <c r="H1" s="96"/>
    </row>
    <row r="2" spans="1:23" ht="22" thickBot="1" x14ac:dyDescent="0.95">
      <c r="A2" s="67"/>
      <c r="B2" s="17"/>
      <c r="C2" s="17"/>
      <c r="D2" s="17"/>
      <c r="E2" s="17"/>
      <c r="F2" s="17"/>
      <c r="G2" s="17"/>
      <c r="H2" s="68"/>
      <c r="I2" s="17"/>
      <c r="J2" s="53"/>
      <c r="K2" s="53"/>
      <c r="L2" s="53"/>
      <c r="M2" s="53"/>
      <c r="N2" s="53"/>
      <c r="O2" s="53"/>
      <c r="P2" s="53"/>
      <c r="Q2" s="53"/>
      <c r="R2" s="53"/>
      <c r="S2" s="51"/>
      <c r="T2" s="98" t="s">
        <v>127</v>
      </c>
      <c r="U2" s="99"/>
      <c r="V2" s="99"/>
      <c r="W2" s="100"/>
    </row>
    <row r="3" spans="1:23" ht="21.5" x14ac:dyDescent="0.9">
      <c r="A3" s="97" t="s">
        <v>2</v>
      </c>
      <c r="B3" s="16" t="s">
        <v>104</v>
      </c>
      <c r="C3" s="16" t="s">
        <v>41</v>
      </c>
      <c r="D3" s="16" t="s">
        <v>42</v>
      </c>
      <c r="E3" s="16" t="s">
        <v>105</v>
      </c>
      <c r="F3" s="16" t="s">
        <v>106</v>
      </c>
      <c r="G3" s="16" t="s">
        <v>43</v>
      </c>
      <c r="H3" s="66" t="s">
        <v>44</v>
      </c>
      <c r="I3" s="51"/>
      <c r="J3" s="62" t="s">
        <v>2</v>
      </c>
      <c r="K3" s="63" t="s">
        <v>45</v>
      </c>
      <c r="L3" s="63" t="s">
        <v>41</v>
      </c>
      <c r="M3" s="63" t="s">
        <v>42</v>
      </c>
      <c r="N3" s="63" t="s">
        <v>46</v>
      </c>
      <c r="O3" s="63" t="s">
        <v>47</v>
      </c>
      <c r="P3" s="63" t="s">
        <v>48</v>
      </c>
      <c r="Q3" s="63" t="s">
        <v>43</v>
      </c>
      <c r="R3" s="64" t="s">
        <v>44</v>
      </c>
      <c r="S3" s="61"/>
      <c r="T3" s="67" t="s">
        <v>104</v>
      </c>
      <c r="U3" s="17" t="s">
        <v>124</v>
      </c>
      <c r="V3" s="17"/>
      <c r="W3" s="68"/>
    </row>
    <row r="4" spans="1:23" ht="21.5" x14ac:dyDescent="0.9">
      <c r="A4" s="67">
        <v>1</v>
      </c>
      <c r="B4" s="17" t="s">
        <v>107</v>
      </c>
      <c r="C4" s="17"/>
      <c r="D4" s="17">
        <v>1</v>
      </c>
      <c r="E4" s="17"/>
      <c r="F4" s="17"/>
      <c r="G4" s="17"/>
      <c r="H4" s="68"/>
      <c r="I4" s="51"/>
      <c r="J4" s="70">
        <v>1</v>
      </c>
      <c r="K4" s="14" t="s">
        <v>107</v>
      </c>
      <c r="L4" s="18"/>
      <c r="M4" s="18"/>
      <c r="N4" s="18"/>
      <c r="O4" s="18"/>
      <c r="P4" s="18"/>
      <c r="Q4" s="18"/>
      <c r="R4" s="92"/>
      <c r="S4" s="61"/>
      <c r="T4" s="67" t="s">
        <v>114</v>
      </c>
      <c r="U4" s="17">
        <f>SUM(Q6:Q9)</f>
        <v>5050</v>
      </c>
      <c r="V4" s="17"/>
      <c r="W4" s="68"/>
    </row>
    <row r="5" spans="1:23" ht="21.5" x14ac:dyDescent="0.9">
      <c r="A5" s="67">
        <v>1.01</v>
      </c>
      <c r="B5" s="17" t="s">
        <v>49</v>
      </c>
      <c r="C5" s="17" t="s">
        <v>50</v>
      </c>
      <c r="D5" s="17">
        <v>1</v>
      </c>
      <c r="E5" s="17">
        <f>U5</f>
        <v>5050</v>
      </c>
      <c r="F5" s="17">
        <v>0.15</v>
      </c>
      <c r="G5" s="17">
        <f t="shared" ref="G5:G10" si="0">F5*E5</f>
        <v>757.5</v>
      </c>
      <c r="H5" s="68"/>
      <c r="I5" s="51"/>
      <c r="J5" s="70"/>
      <c r="K5" s="14" t="s">
        <v>108</v>
      </c>
      <c r="L5" s="18"/>
      <c r="M5" s="18"/>
      <c r="N5" s="18"/>
      <c r="O5" s="18"/>
      <c r="P5" s="18"/>
      <c r="Q5" s="18"/>
      <c r="R5" s="92"/>
      <c r="S5" s="61"/>
      <c r="T5" s="67" t="s">
        <v>49</v>
      </c>
      <c r="U5" s="17">
        <v>5050</v>
      </c>
      <c r="V5" s="17"/>
      <c r="W5" s="68"/>
    </row>
    <row r="6" spans="1:23" ht="21.5" x14ac:dyDescent="0.9">
      <c r="A6" s="67">
        <v>1.02</v>
      </c>
      <c r="B6" s="17" t="s">
        <v>51</v>
      </c>
      <c r="C6" s="17" t="s">
        <v>50</v>
      </c>
      <c r="D6" s="17">
        <v>1</v>
      </c>
      <c r="E6" s="17">
        <f t="shared" ref="E6:E7" si="1">U6</f>
        <v>5050</v>
      </c>
      <c r="F6" s="17">
        <v>0.15</v>
      </c>
      <c r="G6" s="17">
        <f t="shared" si="0"/>
        <v>757.5</v>
      </c>
      <c r="H6" s="68"/>
      <c r="I6" s="51"/>
      <c r="J6" s="70">
        <v>1.01</v>
      </c>
      <c r="K6" s="18" t="s">
        <v>109</v>
      </c>
      <c r="L6" s="18" t="s">
        <v>97</v>
      </c>
      <c r="M6" s="18">
        <v>2</v>
      </c>
      <c r="N6" s="18">
        <v>110</v>
      </c>
      <c r="O6" s="18">
        <v>2.5</v>
      </c>
      <c r="P6" s="18"/>
      <c r="Q6" s="18">
        <f>PRODUCT(M6:O6)</f>
        <v>550</v>
      </c>
      <c r="R6" s="92"/>
      <c r="S6" s="61"/>
      <c r="T6" s="67" t="s">
        <v>51</v>
      </c>
      <c r="U6" s="17">
        <v>5050</v>
      </c>
      <c r="V6" s="17"/>
      <c r="W6" s="68"/>
    </row>
    <row r="7" spans="1:23" ht="21.5" x14ac:dyDescent="0.9">
      <c r="A7" s="67">
        <v>1.03</v>
      </c>
      <c r="B7" s="17" t="s">
        <v>52</v>
      </c>
      <c r="C7" s="17" t="s">
        <v>53</v>
      </c>
      <c r="D7" s="17">
        <v>1</v>
      </c>
      <c r="E7" s="17">
        <f t="shared" si="1"/>
        <v>3675</v>
      </c>
      <c r="F7" s="17">
        <v>1</v>
      </c>
      <c r="G7" s="17">
        <f t="shared" si="0"/>
        <v>3675</v>
      </c>
      <c r="H7" s="68"/>
      <c r="I7" s="51"/>
      <c r="J7" s="70">
        <v>1.02</v>
      </c>
      <c r="K7" s="18" t="s">
        <v>110</v>
      </c>
      <c r="L7" s="18" t="s">
        <v>97</v>
      </c>
      <c r="M7" s="18">
        <v>2</v>
      </c>
      <c r="N7" s="18">
        <v>240</v>
      </c>
      <c r="O7" s="18">
        <v>5</v>
      </c>
      <c r="P7" s="18"/>
      <c r="Q7" s="18">
        <f t="shared" ref="Q7:Q16" si="2">PRODUCT(M7:O7)</f>
        <v>2400</v>
      </c>
      <c r="R7" s="92"/>
      <c r="S7" s="61"/>
      <c r="T7" s="67" t="s">
        <v>54</v>
      </c>
      <c r="U7" s="17">
        <f>SUM(Q11:Q14)</f>
        <v>3675</v>
      </c>
      <c r="V7" s="17"/>
      <c r="W7" s="68"/>
    </row>
    <row r="8" spans="1:23" ht="21.5" x14ac:dyDescent="0.9">
      <c r="A8" s="67">
        <v>1.04</v>
      </c>
      <c r="B8" s="17" t="s">
        <v>54</v>
      </c>
      <c r="C8" s="17" t="s">
        <v>50</v>
      </c>
      <c r="D8" s="17">
        <v>1</v>
      </c>
      <c r="E8" s="17">
        <f>U7</f>
        <v>3675</v>
      </c>
      <c r="F8" s="17">
        <v>0.05</v>
      </c>
      <c r="G8" s="17">
        <f t="shared" si="0"/>
        <v>183.75</v>
      </c>
      <c r="H8" s="68"/>
      <c r="I8" s="51"/>
      <c r="J8" s="70">
        <v>1.03</v>
      </c>
      <c r="K8" s="18" t="s">
        <v>111</v>
      </c>
      <c r="L8" s="18" t="s">
        <v>97</v>
      </c>
      <c r="M8" s="18">
        <v>4</v>
      </c>
      <c r="N8" s="18">
        <v>15</v>
      </c>
      <c r="O8" s="18">
        <v>5</v>
      </c>
      <c r="P8" s="18"/>
      <c r="Q8" s="18">
        <f t="shared" si="2"/>
        <v>300</v>
      </c>
      <c r="R8" s="92"/>
      <c r="S8" s="61"/>
      <c r="T8" s="67" t="s">
        <v>55</v>
      </c>
      <c r="U8" s="17">
        <f>SUM(Q11:Q14)</f>
        <v>3675</v>
      </c>
      <c r="V8" s="17"/>
      <c r="W8" s="68"/>
    </row>
    <row r="9" spans="1:23" ht="21.5" x14ac:dyDescent="0.9">
      <c r="A9" s="67">
        <v>1.05</v>
      </c>
      <c r="B9" s="17" t="s">
        <v>56</v>
      </c>
      <c r="C9" s="17" t="s">
        <v>53</v>
      </c>
      <c r="D9" s="17">
        <v>2</v>
      </c>
      <c r="E9" s="17">
        <f t="shared" ref="E9" si="3">U8</f>
        <v>3675</v>
      </c>
      <c r="F9" s="17">
        <v>1</v>
      </c>
      <c r="G9" s="17">
        <f t="shared" si="0"/>
        <v>3675</v>
      </c>
      <c r="H9" s="68"/>
      <c r="I9" s="51"/>
      <c r="J9" s="70">
        <v>1.04</v>
      </c>
      <c r="K9" s="18" t="s">
        <v>31</v>
      </c>
      <c r="L9" s="18" t="s">
        <v>97</v>
      </c>
      <c r="M9" s="18">
        <v>2</v>
      </c>
      <c r="N9" s="18">
        <v>100</v>
      </c>
      <c r="O9" s="18">
        <v>9</v>
      </c>
      <c r="P9" s="18"/>
      <c r="Q9" s="18">
        <f t="shared" si="2"/>
        <v>1800</v>
      </c>
      <c r="R9" s="92"/>
      <c r="S9" s="61"/>
      <c r="T9" s="67"/>
      <c r="U9" s="17"/>
      <c r="V9" s="17"/>
      <c r="W9" s="68"/>
    </row>
    <row r="10" spans="1:23" ht="22" thickBot="1" x14ac:dyDescent="0.95">
      <c r="A10" s="67">
        <v>1.06</v>
      </c>
      <c r="B10" s="17" t="s">
        <v>55</v>
      </c>
      <c r="C10" s="17" t="s">
        <v>50</v>
      </c>
      <c r="D10" s="17">
        <v>1</v>
      </c>
      <c r="E10" s="17">
        <f>U8</f>
        <v>3675</v>
      </c>
      <c r="F10" s="17">
        <v>0.05</v>
      </c>
      <c r="G10" s="17">
        <f t="shared" si="0"/>
        <v>183.75</v>
      </c>
      <c r="H10" s="68"/>
      <c r="I10" s="51"/>
      <c r="J10" s="70"/>
      <c r="K10" s="14" t="s">
        <v>112</v>
      </c>
      <c r="L10" s="18"/>
      <c r="M10" s="18"/>
      <c r="N10" s="18"/>
      <c r="O10" s="18"/>
      <c r="P10" s="18"/>
      <c r="Q10" s="18"/>
      <c r="R10" s="92"/>
      <c r="S10" s="61"/>
      <c r="T10" s="85"/>
      <c r="U10" s="75"/>
      <c r="V10" s="75"/>
      <c r="W10" s="79"/>
    </row>
    <row r="11" spans="1:23" ht="21.5" x14ac:dyDescent="0.9">
      <c r="A11" s="67">
        <v>1.07</v>
      </c>
      <c r="B11" s="17" t="s">
        <v>113</v>
      </c>
      <c r="C11" s="17" t="s">
        <v>50</v>
      </c>
      <c r="D11" s="17">
        <v>1</v>
      </c>
      <c r="E11" s="17">
        <f>Q16</f>
        <v>2190</v>
      </c>
      <c r="F11" s="17">
        <v>0.2</v>
      </c>
      <c r="G11" s="17">
        <f>F11*E11</f>
        <v>438</v>
      </c>
      <c r="H11" s="68"/>
      <c r="I11" s="51"/>
      <c r="J11" s="70">
        <v>1.05</v>
      </c>
      <c r="K11" s="18" t="s">
        <v>109</v>
      </c>
      <c r="L11" s="18" t="s">
        <v>97</v>
      </c>
      <c r="M11" s="18">
        <v>2</v>
      </c>
      <c r="N11" s="18">
        <v>110</v>
      </c>
      <c r="O11" s="18">
        <v>1.75</v>
      </c>
      <c r="P11" s="18"/>
      <c r="Q11" s="18">
        <f t="shared" si="2"/>
        <v>385</v>
      </c>
      <c r="R11" s="92"/>
      <c r="S11" s="41"/>
      <c r="T11" s="48"/>
      <c r="U11" s="48"/>
      <c r="V11" s="48"/>
      <c r="W11" s="48"/>
    </row>
    <row r="12" spans="1:23" ht="21.5" x14ac:dyDescent="0.9">
      <c r="A12" s="67">
        <v>1.08</v>
      </c>
      <c r="B12" s="17" t="s">
        <v>114</v>
      </c>
      <c r="C12" s="17" t="s">
        <v>50</v>
      </c>
      <c r="D12" s="17">
        <v>1</v>
      </c>
      <c r="E12" s="17">
        <v>5050</v>
      </c>
      <c r="F12" s="17">
        <v>0.5</v>
      </c>
      <c r="G12" s="17">
        <f>F12*E12</f>
        <v>2525</v>
      </c>
      <c r="H12" s="68"/>
      <c r="I12" s="51"/>
      <c r="J12" s="70">
        <v>1.06</v>
      </c>
      <c r="K12" s="18" t="s">
        <v>110</v>
      </c>
      <c r="L12" s="18" t="s">
        <v>97</v>
      </c>
      <c r="M12" s="18">
        <v>2</v>
      </c>
      <c r="N12" s="18">
        <v>240</v>
      </c>
      <c r="O12" s="18">
        <v>3.5</v>
      </c>
      <c r="P12" s="18"/>
      <c r="Q12" s="18">
        <f t="shared" si="2"/>
        <v>1680</v>
      </c>
      <c r="R12" s="92"/>
      <c r="S12" s="41"/>
      <c r="T12" s="17"/>
      <c r="U12" s="17"/>
      <c r="V12" s="17"/>
      <c r="W12" s="17"/>
    </row>
    <row r="13" spans="1:23" ht="21.5" x14ac:dyDescent="0.9">
      <c r="A13" s="67">
        <v>1.08</v>
      </c>
      <c r="B13" s="17" t="s">
        <v>134</v>
      </c>
      <c r="C13" s="17" t="s">
        <v>50</v>
      </c>
      <c r="D13" s="17">
        <v>1</v>
      </c>
      <c r="E13" s="17">
        <f>E12</f>
        <v>5050</v>
      </c>
      <c r="F13" s="17">
        <v>1.5</v>
      </c>
      <c r="G13" s="17">
        <f>F13*E13</f>
        <v>7575</v>
      </c>
      <c r="H13" s="68"/>
      <c r="I13" s="51"/>
      <c r="J13" s="70">
        <v>1.07</v>
      </c>
      <c r="K13" s="18" t="s">
        <v>111</v>
      </c>
      <c r="L13" s="18" t="s">
        <v>97</v>
      </c>
      <c r="M13" s="18">
        <v>4</v>
      </c>
      <c r="N13" s="18">
        <v>15</v>
      </c>
      <c r="O13" s="18">
        <v>3.5</v>
      </c>
      <c r="P13" s="18"/>
      <c r="Q13" s="18">
        <f t="shared" si="2"/>
        <v>210</v>
      </c>
      <c r="R13" s="92"/>
      <c r="S13" s="41"/>
      <c r="T13" s="17"/>
      <c r="U13" s="17"/>
      <c r="V13" s="17"/>
      <c r="W13" s="17"/>
    </row>
    <row r="14" spans="1:23" ht="21.5" x14ac:dyDescent="0.9">
      <c r="A14" s="67">
        <v>1.08</v>
      </c>
      <c r="B14" s="17" t="s">
        <v>57</v>
      </c>
      <c r="C14" s="17" t="s">
        <v>58</v>
      </c>
      <c r="D14" s="17">
        <v>1</v>
      </c>
      <c r="E14" s="17"/>
      <c r="F14" s="17"/>
      <c r="G14" s="17">
        <f>Q17+Q18</f>
        <v>47</v>
      </c>
      <c r="H14" s="68"/>
      <c r="I14" s="51"/>
      <c r="J14" s="70">
        <v>1.08</v>
      </c>
      <c r="K14" s="18" t="s">
        <v>31</v>
      </c>
      <c r="L14" s="18" t="s">
        <v>97</v>
      </c>
      <c r="M14" s="18">
        <v>2</v>
      </c>
      <c r="N14" s="18">
        <v>100</v>
      </c>
      <c r="O14" s="18">
        <v>7</v>
      </c>
      <c r="P14" s="18"/>
      <c r="Q14" s="18">
        <f t="shared" si="2"/>
        <v>1400</v>
      </c>
      <c r="R14" s="92"/>
      <c r="S14" s="41"/>
      <c r="T14" s="17"/>
      <c r="U14" s="17"/>
      <c r="V14" s="17"/>
      <c r="W14" s="17"/>
    </row>
    <row r="15" spans="1:23" ht="21.5" x14ac:dyDescent="0.9">
      <c r="A15" s="67">
        <v>1.1000000000000001</v>
      </c>
      <c r="B15" s="17" t="s">
        <v>115</v>
      </c>
      <c r="C15" s="17" t="s">
        <v>53</v>
      </c>
      <c r="D15" s="17">
        <v>1</v>
      </c>
      <c r="E15" s="17"/>
      <c r="F15" s="17"/>
      <c r="G15" s="17">
        <f>7*0.5*3*2</f>
        <v>21</v>
      </c>
      <c r="H15" s="68"/>
      <c r="I15" s="51"/>
      <c r="J15" s="70">
        <v>1.0900000000000001</v>
      </c>
      <c r="K15" s="18" t="s">
        <v>116</v>
      </c>
      <c r="L15" s="18" t="s">
        <v>97</v>
      </c>
      <c r="M15" s="18">
        <v>2</v>
      </c>
      <c r="N15" s="18">
        <v>350</v>
      </c>
      <c r="O15" s="18">
        <v>1.5</v>
      </c>
      <c r="P15" s="18"/>
      <c r="Q15" s="18">
        <f t="shared" si="2"/>
        <v>1050</v>
      </c>
      <c r="R15" s="92"/>
      <c r="S15" s="41"/>
      <c r="T15" s="17"/>
      <c r="U15" s="17"/>
      <c r="V15" s="17"/>
      <c r="W15" s="17"/>
    </row>
    <row r="16" spans="1:23" ht="22" thickBot="1" x14ac:dyDescent="0.95">
      <c r="A16" s="67">
        <v>1.1100000000000001</v>
      </c>
      <c r="B16" s="75" t="s">
        <v>59</v>
      </c>
      <c r="C16" s="75" t="s">
        <v>53</v>
      </c>
      <c r="D16" s="75">
        <v>1</v>
      </c>
      <c r="E16" s="75"/>
      <c r="F16" s="75"/>
      <c r="G16" s="75">
        <f>Q19+Q20</f>
        <v>102.60000000000001</v>
      </c>
      <c r="H16" s="79"/>
      <c r="I16" s="51"/>
      <c r="J16" s="70">
        <v>1.1000000000000001</v>
      </c>
      <c r="K16" s="18" t="s">
        <v>117</v>
      </c>
      <c r="L16" s="18" t="s">
        <v>97</v>
      </c>
      <c r="M16" s="18">
        <v>4</v>
      </c>
      <c r="N16" s="18">
        <v>365</v>
      </c>
      <c r="O16" s="18">
        <v>1.5</v>
      </c>
      <c r="P16" s="18"/>
      <c r="Q16" s="18">
        <f t="shared" si="2"/>
        <v>2190</v>
      </c>
      <c r="R16" s="92"/>
      <c r="S16" s="41"/>
      <c r="T16" s="17"/>
      <c r="U16" s="17"/>
      <c r="V16" s="17"/>
      <c r="W16" s="17"/>
    </row>
    <row r="17" spans="1:23" ht="22" thickBot="1" x14ac:dyDescent="0.95">
      <c r="A17" s="70" t="s">
        <v>76</v>
      </c>
      <c r="B17" s="75" t="s">
        <v>119</v>
      </c>
      <c r="C17" s="75" t="s">
        <v>53</v>
      </c>
      <c r="D17" s="75">
        <v>2</v>
      </c>
      <c r="E17" s="75"/>
      <c r="F17" s="75"/>
      <c r="G17" s="75">
        <f>2.05*2.5*D17</f>
        <v>10.25</v>
      </c>
      <c r="H17" s="79"/>
      <c r="I17" s="51"/>
      <c r="J17" s="70">
        <v>1.1100000000000001</v>
      </c>
      <c r="K17" s="18" t="s">
        <v>125</v>
      </c>
      <c r="L17" s="18" t="s">
        <v>58</v>
      </c>
      <c r="M17" s="18">
        <v>2</v>
      </c>
      <c r="N17" s="18"/>
      <c r="O17" s="18"/>
      <c r="P17" s="18"/>
      <c r="Q17" s="18">
        <v>36</v>
      </c>
      <c r="R17" s="92"/>
      <c r="S17" s="41"/>
      <c r="T17" s="17"/>
      <c r="U17" s="17"/>
      <c r="V17" s="17"/>
      <c r="W17" s="17"/>
    </row>
    <row r="18" spans="1:23" ht="21.5" x14ac:dyDescent="0.9">
      <c r="A18" s="45" t="s">
        <v>91</v>
      </c>
      <c r="B18" s="48" t="s">
        <v>128</v>
      </c>
      <c r="C18" s="48" t="s">
        <v>53</v>
      </c>
      <c r="D18" s="48">
        <v>2</v>
      </c>
      <c r="E18" s="48"/>
      <c r="F18" s="48"/>
      <c r="G18" s="48">
        <f>7*0.3*D18</f>
        <v>4.2</v>
      </c>
      <c r="H18" s="48"/>
      <c r="I18" s="51"/>
      <c r="J18" s="70">
        <v>1.1200000000000001</v>
      </c>
      <c r="K18" s="18" t="s">
        <v>126</v>
      </c>
      <c r="L18" s="18" t="s">
        <v>58</v>
      </c>
      <c r="M18" s="18">
        <v>2</v>
      </c>
      <c r="N18" s="18"/>
      <c r="O18" s="18"/>
      <c r="P18" s="18"/>
      <c r="Q18" s="18">
        <v>11</v>
      </c>
      <c r="R18" s="92"/>
      <c r="S18" s="41"/>
      <c r="T18" s="17"/>
      <c r="U18" s="17"/>
      <c r="V18" s="17"/>
      <c r="W18" s="17"/>
    </row>
    <row r="19" spans="1:23" ht="21.5" x14ac:dyDescent="0.9">
      <c r="A19" s="17"/>
      <c r="B19" s="17"/>
      <c r="C19" s="17"/>
      <c r="D19" s="17"/>
      <c r="E19" s="17"/>
      <c r="F19" s="17"/>
      <c r="G19" s="16">
        <f>SUM(G15:G18)</f>
        <v>138.05000000000001</v>
      </c>
      <c r="H19" s="17"/>
      <c r="I19" s="51"/>
      <c r="J19" s="70">
        <v>1.1300000000000001</v>
      </c>
      <c r="K19" s="18" t="s">
        <v>59</v>
      </c>
      <c r="L19" s="18"/>
      <c r="M19" s="18"/>
      <c r="N19" s="18"/>
      <c r="O19" s="18"/>
      <c r="P19" s="18"/>
      <c r="Q19" s="18">
        <v>66.600000000000009</v>
      </c>
      <c r="R19" s="92"/>
      <c r="S19" s="41"/>
      <c r="T19" s="17"/>
      <c r="U19" s="17"/>
      <c r="V19" s="17"/>
      <c r="W19" s="17"/>
    </row>
    <row r="20" spans="1:23" ht="22" thickBot="1" x14ac:dyDescent="0.95">
      <c r="A20" s="17"/>
      <c r="B20" s="17"/>
      <c r="C20" s="17"/>
      <c r="D20" s="17"/>
      <c r="E20" s="17"/>
      <c r="F20" s="17"/>
      <c r="G20" s="17"/>
      <c r="H20" s="17"/>
      <c r="I20" s="51"/>
      <c r="J20" s="73">
        <v>1.1400000000000001</v>
      </c>
      <c r="K20" s="76" t="s">
        <v>84</v>
      </c>
      <c r="L20" s="76"/>
      <c r="M20" s="76"/>
      <c r="N20" s="76"/>
      <c r="O20" s="76"/>
      <c r="P20" s="76"/>
      <c r="Q20" s="76">
        <v>36</v>
      </c>
      <c r="R20" s="101"/>
      <c r="S20" s="41"/>
      <c r="T20" s="17"/>
      <c r="U20" s="17"/>
      <c r="V20" s="17"/>
      <c r="W20" s="17"/>
    </row>
    <row r="21" spans="1:23" ht="21.5" x14ac:dyDescent="0.9">
      <c r="A21" s="17"/>
      <c r="B21" s="17"/>
      <c r="C21" s="17"/>
      <c r="D21" s="17"/>
      <c r="E21" s="17"/>
      <c r="F21" s="17"/>
      <c r="G21" s="17"/>
      <c r="H21" s="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144F-A0B5-477E-B18D-4193D63C0639}">
  <sheetPr>
    <tabColor theme="9"/>
  </sheetPr>
  <dimension ref="A1:Q34"/>
  <sheetViews>
    <sheetView zoomScale="66" zoomScaleNormal="66" workbookViewId="0">
      <pane xSplit="1" ySplit="4" topLeftCell="B31" activePane="bottomRight" state="frozen"/>
      <selection pane="topRight" activeCell="B1" sqref="B1"/>
      <selection pane="bottomLeft" activeCell="A5" sqref="A5"/>
      <selection pane="bottomRight" activeCell="I10" sqref="I10:J10"/>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11.54296875" style="31" customWidth="1"/>
    <col min="12" max="12" width="25.453125" style="12" customWidth="1"/>
    <col min="13" max="13" width="8.90625" style="12"/>
    <col min="14" max="14" width="15.81640625" style="12" customWidth="1"/>
    <col min="15" max="15" width="14.08984375" style="12" customWidth="1"/>
    <col min="16" max="16" width="18.1796875" style="12" customWidth="1"/>
    <col min="17" max="20" width="14.08984375" style="12" customWidth="1"/>
    <col min="21" max="16384" width="8.90625" style="12"/>
  </cols>
  <sheetData>
    <row r="1" spans="1:17" x14ac:dyDescent="0.9">
      <c r="D1" s="11"/>
    </row>
    <row r="2" spans="1:17" x14ac:dyDescent="0.9">
      <c r="D2" s="11"/>
    </row>
    <row r="3" spans="1:17" ht="22" thickBot="1" x14ac:dyDescent="0.95"/>
    <row r="4" spans="1:17" s="15" customFormat="1" ht="29" customHeight="1" x14ac:dyDescent="0.9">
      <c r="A4" s="13"/>
      <c r="B4" s="13"/>
      <c r="C4" s="13"/>
      <c r="D4" s="62" t="s">
        <v>2</v>
      </c>
      <c r="E4" s="63" t="s">
        <v>45</v>
      </c>
      <c r="F4" s="63" t="s">
        <v>41</v>
      </c>
      <c r="G4" s="63" t="s">
        <v>42</v>
      </c>
      <c r="H4" s="63" t="s">
        <v>46</v>
      </c>
      <c r="I4" s="63" t="s">
        <v>47</v>
      </c>
      <c r="J4" s="63" t="s">
        <v>48</v>
      </c>
      <c r="K4" s="63" t="s">
        <v>43</v>
      </c>
      <c r="L4" s="64" t="s">
        <v>44</v>
      </c>
    </row>
    <row r="5" spans="1:17" x14ac:dyDescent="0.9">
      <c r="D5" s="65">
        <v>1</v>
      </c>
      <c r="E5" s="16" t="s">
        <v>66</v>
      </c>
      <c r="F5" s="17"/>
      <c r="G5" s="17"/>
      <c r="H5" s="17"/>
      <c r="I5" s="17"/>
      <c r="J5" s="17"/>
      <c r="K5" s="18"/>
      <c r="L5" s="66"/>
      <c r="N5" s="14" t="s">
        <v>78</v>
      </c>
      <c r="O5" s="14" t="s">
        <v>77</v>
      </c>
      <c r="P5" s="16" t="s">
        <v>79</v>
      </c>
      <c r="Q5" s="16" t="s">
        <v>44</v>
      </c>
    </row>
    <row r="6" spans="1:17" ht="22" thickBot="1" x14ac:dyDescent="0.95">
      <c r="D6" s="67">
        <v>1.01</v>
      </c>
      <c r="E6" s="16" t="s">
        <v>89</v>
      </c>
      <c r="F6" s="17" t="s">
        <v>72</v>
      </c>
      <c r="G6" s="18">
        <v>1</v>
      </c>
      <c r="H6" s="32">
        <f>O8</f>
        <v>50</v>
      </c>
      <c r="I6" s="47">
        <v>2</v>
      </c>
      <c r="J6" s="47">
        <v>0.42499999999999999</v>
      </c>
      <c r="K6" s="47">
        <f>J6*I6*H6*G6</f>
        <v>42.5</v>
      </c>
      <c r="L6" s="68" t="s">
        <v>90</v>
      </c>
      <c r="N6" s="159">
        <v>344.77</v>
      </c>
      <c r="O6" s="18">
        <v>30</v>
      </c>
      <c r="P6" s="19">
        <v>8</v>
      </c>
      <c r="Q6" s="18" t="s">
        <v>93</v>
      </c>
    </row>
    <row r="7" spans="1:17" ht="22" thickBot="1" x14ac:dyDescent="0.95">
      <c r="D7" s="67"/>
      <c r="E7" s="16"/>
      <c r="F7" s="17"/>
      <c r="G7" s="18"/>
      <c r="H7" s="40"/>
      <c r="I7" s="155" t="s">
        <v>96</v>
      </c>
      <c r="J7" s="156"/>
      <c r="K7" s="49">
        <f>K6</f>
        <v>42.5</v>
      </c>
      <c r="L7" s="69"/>
      <c r="N7" s="160"/>
      <c r="O7" s="18"/>
      <c r="P7" s="19"/>
      <c r="Q7" s="18"/>
    </row>
    <row r="8" spans="1:17" x14ac:dyDescent="0.9">
      <c r="D8" s="67">
        <v>1.02</v>
      </c>
      <c r="E8" s="16" t="s">
        <v>68</v>
      </c>
      <c r="F8" s="18"/>
      <c r="G8" s="18"/>
      <c r="H8" s="17"/>
      <c r="I8" s="44"/>
      <c r="J8" s="48"/>
      <c r="K8" s="45"/>
      <c r="L8" s="68"/>
      <c r="N8" s="161"/>
      <c r="O8" s="18">
        <v>50</v>
      </c>
      <c r="P8" s="19">
        <v>2.5750000000000002</v>
      </c>
      <c r="Q8" s="18" t="s">
        <v>94</v>
      </c>
    </row>
    <row r="9" spans="1:17" ht="22" thickBot="1" x14ac:dyDescent="0.95">
      <c r="D9" s="70" t="s">
        <v>75</v>
      </c>
      <c r="E9" s="17" t="s">
        <v>73</v>
      </c>
      <c r="F9" s="17" t="s">
        <v>72</v>
      </c>
      <c r="G9" s="18">
        <v>1</v>
      </c>
      <c r="H9" s="32">
        <f>O8</f>
        <v>50</v>
      </c>
      <c r="I9" s="20">
        <v>1.5</v>
      </c>
      <c r="J9" s="18">
        <v>0.25</v>
      </c>
      <c r="K9" s="20">
        <f>J9*I9*H9</f>
        <v>18.75</v>
      </c>
      <c r="L9" s="68"/>
      <c r="N9" s="18"/>
      <c r="O9" s="18"/>
      <c r="P9" s="17"/>
      <c r="Q9" s="17"/>
    </row>
    <row r="10" spans="1:17" ht="22" thickBot="1" x14ac:dyDescent="0.95">
      <c r="D10" s="70"/>
      <c r="E10" s="17"/>
      <c r="F10" s="17"/>
      <c r="G10" s="18"/>
      <c r="H10" s="40"/>
      <c r="I10" s="147" t="s">
        <v>96</v>
      </c>
      <c r="J10" s="148"/>
      <c r="K10" s="46">
        <f>SUM(K9:K9)</f>
        <v>18.75</v>
      </c>
      <c r="L10" s="69"/>
      <c r="O10" s="33"/>
      <c r="P10" s="34"/>
    </row>
    <row r="11" spans="1:17" ht="22" thickBot="1" x14ac:dyDescent="0.95">
      <c r="D11" s="67">
        <v>1.03</v>
      </c>
      <c r="E11" s="16" t="s">
        <v>49</v>
      </c>
      <c r="F11" s="18" t="s">
        <v>72</v>
      </c>
      <c r="G11" s="18">
        <v>1</v>
      </c>
      <c r="H11" s="32">
        <f>O8</f>
        <v>50</v>
      </c>
      <c r="I11" s="44">
        <v>2.8</v>
      </c>
      <c r="J11" s="45">
        <v>0.15</v>
      </c>
      <c r="K11" s="45">
        <f>G11*H11*I11*J11</f>
        <v>21</v>
      </c>
      <c r="L11" s="68" t="s">
        <v>90</v>
      </c>
    </row>
    <row r="12" spans="1:17" ht="22" thickBot="1" x14ac:dyDescent="0.95">
      <c r="D12" s="67"/>
      <c r="E12" s="16"/>
      <c r="F12" s="18"/>
      <c r="G12" s="18"/>
      <c r="H12" s="40"/>
      <c r="I12" s="147" t="s">
        <v>96</v>
      </c>
      <c r="J12" s="148"/>
      <c r="K12" s="50">
        <f>SUM(K11:K11)</f>
        <v>21</v>
      </c>
      <c r="L12" s="69"/>
    </row>
    <row r="13" spans="1:17" x14ac:dyDescent="0.9">
      <c r="D13" s="67">
        <v>1.04</v>
      </c>
      <c r="E13" s="16" t="s">
        <v>51</v>
      </c>
      <c r="F13" s="18" t="s">
        <v>72</v>
      </c>
      <c r="G13" s="18">
        <v>1</v>
      </c>
      <c r="H13" s="32">
        <v>80</v>
      </c>
      <c r="I13" s="44">
        <v>2.5</v>
      </c>
      <c r="J13" s="45">
        <v>0.15</v>
      </c>
      <c r="K13" s="45">
        <f>G13*H13*I13*J13</f>
        <v>30</v>
      </c>
      <c r="L13" s="68" t="s">
        <v>90</v>
      </c>
      <c r="N13" s="17" t="s">
        <v>55</v>
      </c>
      <c r="O13" s="17">
        <v>0.05</v>
      </c>
    </row>
    <row r="14" spans="1:17" ht="19.5" customHeight="1" x14ac:dyDescent="0.9">
      <c r="D14" s="67"/>
      <c r="E14" s="17"/>
      <c r="F14" s="18"/>
      <c r="G14" s="18"/>
      <c r="H14" s="18"/>
      <c r="I14" s="157" t="s">
        <v>96</v>
      </c>
      <c r="J14" s="158"/>
      <c r="K14" s="14">
        <f>K13</f>
        <v>30</v>
      </c>
      <c r="L14" s="68"/>
      <c r="N14" s="17" t="s">
        <v>51</v>
      </c>
      <c r="O14" s="17">
        <v>0.15</v>
      </c>
    </row>
    <row r="15" spans="1:17" x14ac:dyDescent="0.9">
      <c r="D15" s="67">
        <v>1.05</v>
      </c>
      <c r="E15" s="16" t="s">
        <v>69</v>
      </c>
      <c r="F15" s="18" t="s">
        <v>97</v>
      </c>
      <c r="G15" s="18">
        <v>1</v>
      </c>
      <c r="H15" s="17"/>
      <c r="I15" s="52"/>
      <c r="J15" s="53"/>
      <c r="K15" s="54">
        <f>K14/0.15</f>
        <v>200</v>
      </c>
      <c r="L15" s="71"/>
      <c r="N15" s="17" t="s">
        <v>49</v>
      </c>
      <c r="O15" s="17">
        <v>0.15</v>
      </c>
    </row>
    <row r="16" spans="1:17" x14ac:dyDescent="0.9">
      <c r="D16" s="67">
        <v>1.06</v>
      </c>
      <c r="E16" s="16" t="s">
        <v>70</v>
      </c>
      <c r="F16" s="18" t="s">
        <v>97</v>
      </c>
      <c r="G16" s="18">
        <v>1</v>
      </c>
      <c r="H16" s="18"/>
      <c r="I16" s="17"/>
      <c r="J16" s="17"/>
      <c r="K16" s="14">
        <f>K18/0.05</f>
        <v>187.5</v>
      </c>
      <c r="L16" s="68"/>
      <c r="N16" s="16" t="s">
        <v>88</v>
      </c>
      <c r="O16" s="16">
        <f>SUM(O13:O15)</f>
        <v>0.35</v>
      </c>
    </row>
    <row r="17" spans="4:12" ht="22" thickBot="1" x14ac:dyDescent="0.95">
      <c r="D17" s="67"/>
      <c r="E17" s="17"/>
      <c r="F17" s="18" t="s">
        <v>72</v>
      </c>
      <c r="G17" s="18">
        <v>1</v>
      </c>
      <c r="H17" s="18">
        <f>O8</f>
        <v>50</v>
      </c>
      <c r="I17" s="52">
        <v>2.5</v>
      </c>
      <c r="J17" s="53">
        <v>7.4999999999999997E-2</v>
      </c>
      <c r="K17" s="43">
        <f>G17*H17*I17*J17</f>
        <v>9.375</v>
      </c>
      <c r="L17" s="68"/>
    </row>
    <row r="18" spans="4:12" ht="22" thickBot="1" x14ac:dyDescent="0.95">
      <c r="D18" s="67"/>
      <c r="E18" s="17"/>
      <c r="F18" s="18"/>
      <c r="G18" s="18"/>
      <c r="H18" s="56"/>
      <c r="I18" s="147" t="s">
        <v>88</v>
      </c>
      <c r="J18" s="148"/>
      <c r="K18" s="50">
        <f>SUM(K17:K17)</f>
        <v>9.375</v>
      </c>
      <c r="L18" s="69"/>
    </row>
    <row r="19" spans="4:12" x14ac:dyDescent="0.9">
      <c r="D19" s="67">
        <v>1.08</v>
      </c>
      <c r="E19" s="16" t="s">
        <v>71</v>
      </c>
      <c r="F19" s="18" t="s">
        <v>53</v>
      </c>
      <c r="G19" s="18">
        <v>1</v>
      </c>
      <c r="H19" s="18"/>
      <c r="I19" s="57"/>
      <c r="J19" s="48"/>
      <c r="K19" s="58">
        <f>K22/0.05</f>
        <v>965</v>
      </c>
      <c r="L19" s="68"/>
    </row>
    <row r="20" spans="4:12" x14ac:dyDescent="0.9">
      <c r="D20" s="67">
        <v>1.0900000000000001</v>
      </c>
      <c r="E20" s="17" t="s">
        <v>55</v>
      </c>
      <c r="F20" s="18" t="s">
        <v>72</v>
      </c>
      <c r="G20" s="18">
        <v>2</v>
      </c>
      <c r="H20" s="19">
        <f>O8</f>
        <v>50</v>
      </c>
      <c r="I20" s="19">
        <f>P6</f>
        <v>8</v>
      </c>
      <c r="J20" s="17">
        <v>0.05</v>
      </c>
      <c r="K20" s="20">
        <f>G20*H20*I20*J20</f>
        <v>40</v>
      </c>
      <c r="L20" s="68"/>
    </row>
    <row r="21" spans="4:12" ht="22" thickBot="1" x14ac:dyDescent="0.95">
      <c r="D21" s="67"/>
      <c r="E21" s="17"/>
      <c r="F21" s="18" t="s">
        <v>72</v>
      </c>
      <c r="G21" s="18">
        <v>1</v>
      </c>
      <c r="H21" s="19">
        <f>O6</f>
        <v>30</v>
      </c>
      <c r="I21" s="52">
        <v>5.5</v>
      </c>
      <c r="J21" s="53">
        <v>0.05</v>
      </c>
      <c r="K21" s="42">
        <f>G21*H21*I21*J21</f>
        <v>8.25</v>
      </c>
      <c r="L21" s="69"/>
    </row>
    <row r="22" spans="4:12" ht="22" thickBot="1" x14ac:dyDescent="0.95">
      <c r="D22" s="67"/>
      <c r="E22" s="17"/>
      <c r="F22" s="18"/>
      <c r="G22" s="18"/>
      <c r="H22" s="59"/>
      <c r="I22" s="147" t="s">
        <v>96</v>
      </c>
      <c r="J22" s="148"/>
      <c r="K22" s="46">
        <f>SUM(K20:K21)</f>
        <v>48.25</v>
      </c>
      <c r="L22" s="69"/>
    </row>
    <row r="23" spans="4:12" x14ac:dyDescent="0.9">
      <c r="D23" s="70">
        <v>1.1000000000000001</v>
      </c>
      <c r="E23" s="16" t="s">
        <v>80</v>
      </c>
      <c r="F23" s="17"/>
      <c r="G23" s="17"/>
      <c r="H23" s="17"/>
      <c r="I23" s="48"/>
      <c r="J23" s="48"/>
      <c r="K23" s="45"/>
      <c r="L23" s="68"/>
    </row>
    <row r="24" spans="4:12" x14ac:dyDescent="0.9">
      <c r="D24" s="70"/>
      <c r="E24" s="17" t="s">
        <v>86</v>
      </c>
      <c r="F24" s="17" t="s">
        <v>103</v>
      </c>
      <c r="G24" s="17">
        <v>2</v>
      </c>
      <c r="H24" s="17"/>
      <c r="I24" s="17"/>
      <c r="J24" s="17"/>
      <c r="K24" s="18">
        <f>ROUND(O6/18,0)*2</f>
        <v>4</v>
      </c>
      <c r="L24" s="68"/>
    </row>
    <row r="25" spans="4:12" x14ac:dyDescent="0.9">
      <c r="D25" s="70"/>
      <c r="E25" s="17" t="s">
        <v>84</v>
      </c>
      <c r="F25" s="17" t="s">
        <v>103</v>
      </c>
      <c r="G25" s="17">
        <v>0</v>
      </c>
      <c r="H25" s="17"/>
      <c r="I25" s="17"/>
      <c r="J25" s="17"/>
      <c r="K25" s="18">
        <f>G25*13</f>
        <v>0</v>
      </c>
      <c r="L25" s="66" t="s">
        <v>85</v>
      </c>
    </row>
    <row r="26" spans="4:12" ht="22" thickBot="1" x14ac:dyDescent="0.95">
      <c r="D26" s="70"/>
      <c r="E26" s="17" t="s">
        <v>100</v>
      </c>
      <c r="F26" s="17" t="s">
        <v>103</v>
      </c>
      <c r="G26" s="17">
        <v>1</v>
      </c>
      <c r="H26" s="53"/>
      <c r="I26" s="53"/>
      <c r="J26" s="53"/>
      <c r="K26" s="43">
        <f>16*2</f>
        <v>32</v>
      </c>
      <c r="L26" s="66"/>
    </row>
    <row r="27" spans="4:12" ht="22" thickBot="1" x14ac:dyDescent="0.95">
      <c r="D27" s="70"/>
      <c r="E27" s="17"/>
      <c r="F27" s="17"/>
      <c r="G27" s="51"/>
      <c r="H27" s="149" t="s">
        <v>96</v>
      </c>
      <c r="I27" s="150"/>
      <c r="J27" s="151"/>
      <c r="K27" s="50">
        <f>SUM(K24:K26)</f>
        <v>36</v>
      </c>
      <c r="L27" s="72"/>
    </row>
    <row r="28" spans="4:12" x14ac:dyDescent="0.9">
      <c r="D28" s="70"/>
      <c r="E28" s="16" t="s">
        <v>59</v>
      </c>
      <c r="F28" s="17"/>
      <c r="G28" s="17"/>
      <c r="H28" s="48"/>
      <c r="I28" s="48"/>
      <c r="J28" s="48"/>
      <c r="K28" s="45"/>
      <c r="L28" s="68"/>
    </row>
    <row r="29" spans="4:12" x14ac:dyDescent="0.9">
      <c r="D29" s="70">
        <v>1.1100000000000001</v>
      </c>
      <c r="E29" s="17" t="s">
        <v>81</v>
      </c>
      <c r="F29" s="17" t="s">
        <v>97</v>
      </c>
      <c r="G29" s="18">
        <v>1</v>
      </c>
      <c r="H29" s="17"/>
      <c r="I29" s="17"/>
      <c r="J29" s="17"/>
      <c r="K29" s="18">
        <f>ROUND(O6*0.333,0)</f>
        <v>10</v>
      </c>
      <c r="L29" s="68"/>
    </row>
    <row r="30" spans="4:12" x14ac:dyDescent="0.9">
      <c r="D30" s="70">
        <v>1.1299999999999999</v>
      </c>
      <c r="E30" s="17" t="s">
        <v>99</v>
      </c>
      <c r="F30" s="17" t="s">
        <v>97</v>
      </c>
      <c r="G30" s="18">
        <v>1</v>
      </c>
      <c r="H30" s="17">
        <v>2.0499999999999998</v>
      </c>
      <c r="I30" s="17">
        <v>2.5</v>
      </c>
      <c r="J30" s="17"/>
      <c r="K30" s="18">
        <f>I30*H30</f>
        <v>5.125</v>
      </c>
      <c r="L30" s="66"/>
    </row>
    <row r="31" spans="4:12" x14ac:dyDescent="0.9">
      <c r="D31" s="70">
        <v>1.1399999999999999</v>
      </c>
      <c r="E31" s="17" t="s">
        <v>98</v>
      </c>
      <c r="F31" s="17" t="s">
        <v>97</v>
      </c>
      <c r="G31" s="18">
        <v>1</v>
      </c>
      <c r="H31" s="17"/>
      <c r="I31" s="17"/>
      <c r="J31" s="17"/>
      <c r="K31" s="18">
        <f>P6*0.5*3</f>
        <v>12</v>
      </c>
      <c r="L31" s="66"/>
    </row>
    <row r="32" spans="4:12" ht="22" thickBot="1" x14ac:dyDescent="0.95">
      <c r="D32" s="70">
        <v>1.1499999999999999</v>
      </c>
      <c r="E32" s="17" t="s">
        <v>102</v>
      </c>
      <c r="F32" s="17" t="s">
        <v>97</v>
      </c>
      <c r="G32" s="18">
        <v>2</v>
      </c>
      <c r="H32" s="52">
        <f>P6</f>
        <v>8</v>
      </c>
      <c r="I32" s="53">
        <f>0.3</f>
        <v>0.3</v>
      </c>
      <c r="J32" s="53"/>
      <c r="K32" s="43">
        <f>G32*H32*I32</f>
        <v>4.8</v>
      </c>
      <c r="L32" s="66"/>
    </row>
    <row r="33" spans="4:12" ht="22" thickBot="1" x14ac:dyDescent="0.95">
      <c r="D33" s="70"/>
      <c r="E33" s="17"/>
      <c r="F33" s="17"/>
      <c r="G33" s="56"/>
      <c r="H33" s="149" t="s">
        <v>101</v>
      </c>
      <c r="I33" s="150"/>
      <c r="J33" s="151"/>
      <c r="K33" s="50">
        <f>SUM(K29:K32)</f>
        <v>31.925000000000001</v>
      </c>
      <c r="L33" s="72"/>
    </row>
    <row r="34" spans="4:12" ht="22" thickBot="1" x14ac:dyDescent="0.95">
      <c r="D34" s="73">
        <v>1.1499999999999999</v>
      </c>
      <c r="E34" s="74" t="s">
        <v>87</v>
      </c>
      <c r="F34" s="75" t="s">
        <v>83</v>
      </c>
      <c r="G34" s="76">
        <v>0</v>
      </c>
      <c r="H34" s="77">
        <v>52</v>
      </c>
      <c r="I34" s="77"/>
      <c r="J34" s="77"/>
      <c r="K34" s="78">
        <f>PRODUCT(G34:J34)</f>
        <v>0</v>
      </c>
      <c r="L34" s="79"/>
    </row>
  </sheetData>
  <mergeCells count="9">
    <mergeCell ref="I22:J22"/>
    <mergeCell ref="H27:J27"/>
    <mergeCell ref="H33:J33"/>
    <mergeCell ref="N6:N8"/>
    <mergeCell ref="I7:J7"/>
    <mergeCell ref="I10:J10"/>
    <mergeCell ref="I12:J12"/>
    <mergeCell ref="I14:J14"/>
    <mergeCell ref="I18:J1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E66B-6BF2-4C30-9D39-9BE22A7FFFE7}">
  <sheetPr>
    <tabColor theme="9" tint="0.39997558519241921"/>
  </sheetPr>
  <dimension ref="A1:P30"/>
  <sheetViews>
    <sheetView zoomScale="71" zoomScaleNormal="71" workbookViewId="0">
      <pane xSplit="1" ySplit="4" topLeftCell="B5" activePane="bottomRight" state="frozen"/>
      <selection pane="topRight" activeCell="B1" sqref="B1"/>
      <selection pane="bottomLeft" activeCell="A5" sqref="A5"/>
      <selection pane="bottomRight" activeCell="P15" sqref="P15"/>
    </sheetView>
  </sheetViews>
  <sheetFormatPr defaultColWidth="8.90625" defaultRowHeight="21.5" x14ac:dyDescent="0.9"/>
  <cols>
    <col min="1" max="3" width="10.6328125" style="12" customWidth="1"/>
    <col min="4" max="4" width="8.90625" style="12"/>
    <col min="5" max="5" width="40.1796875" style="12" bestFit="1" customWidth="1"/>
    <col min="6" max="6" width="8.90625" style="12"/>
    <col min="7" max="7" width="9.90625" style="12" bestFit="1" customWidth="1"/>
    <col min="8" max="10" width="8.90625" style="12"/>
    <col min="11" max="11" width="8.90625" style="31"/>
    <col min="12" max="12" width="25.453125" style="12" customWidth="1"/>
    <col min="13" max="13" width="8.90625" style="12"/>
    <col min="14" max="14" width="19.81640625" style="12" customWidth="1"/>
    <col min="15" max="15" width="14.08984375" style="12" customWidth="1"/>
    <col min="16" max="16" width="18.1796875" style="12" customWidth="1"/>
    <col min="17" max="20" width="14.08984375" style="12" customWidth="1"/>
    <col min="21" max="16384" width="8.90625" style="12"/>
  </cols>
  <sheetData>
    <row r="1" spans="1:16" x14ac:dyDescent="0.9">
      <c r="D1" s="11"/>
    </row>
    <row r="2" spans="1:16" x14ac:dyDescent="0.9">
      <c r="D2" s="11"/>
    </row>
    <row r="4" spans="1:16" s="15" customFormat="1" ht="29" customHeight="1" x14ac:dyDescent="0.9">
      <c r="A4" s="13"/>
      <c r="B4" s="13"/>
      <c r="C4" s="13"/>
      <c r="D4" s="14" t="s">
        <v>2</v>
      </c>
      <c r="E4" s="14" t="s">
        <v>45</v>
      </c>
      <c r="F4" s="14" t="s">
        <v>41</v>
      </c>
      <c r="G4" s="14" t="s">
        <v>42</v>
      </c>
      <c r="H4" s="14" t="s">
        <v>46</v>
      </c>
      <c r="I4" s="14" t="s">
        <v>47</v>
      </c>
      <c r="J4" s="14" t="s">
        <v>48</v>
      </c>
      <c r="K4" s="14" t="s">
        <v>43</v>
      </c>
      <c r="L4" s="14" t="s">
        <v>44</v>
      </c>
    </row>
    <row r="5" spans="1:16" x14ac:dyDescent="0.9">
      <c r="D5" s="14">
        <v>1</v>
      </c>
      <c r="E5" s="16" t="s">
        <v>66</v>
      </c>
      <c r="F5" s="17"/>
      <c r="G5" s="17"/>
      <c r="H5" s="17"/>
      <c r="I5" s="17"/>
      <c r="J5" s="17"/>
      <c r="K5" s="18"/>
      <c r="L5" s="16"/>
      <c r="N5" s="18" t="s">
        <v>78</v>
      </c>
      <c r="O5" s="18" t="s">
        <v>77</v>
      </c>
      <c r="P5" s="17" t="s">
        <v>79</v>
      </c>
    </row>
    <row r="6" spans="1:16" x14ac:dyDescent="0.9">
      <c r="D6" s="17">
        <v>1.01</v>
      </c>
      <c r="E6" s="16" t="s">
        <v>67</v>
      </c>
      <c r="F6" s="17" t="s">
        <v>72</v>
      </c>
      <c r="G6" s="18">
        <v>0</v>
      </c>
      <c r="H6" s="32">
        <v>65</v>
      </c>
      <c r="I6" s="32">
        <v>6</v>
      </c>
      <c r="J6" s="32">
        <v>0.2</v>
      </c>
      <c r="K6" s="32">
        <f>J6*I6*H6*G6</f>
        <v>0</v>
      </c>
      <c r="L6" s="17"/>
      <c r="N6" s="18">
        <v>347.6</v>
      </c>
      <c r="O6" s="18">
        <v>40</v>
      </c>
      <c r="P6" s="17">
        <f>(14+3.5)/2</f>
        <v>8.75</v>
      </c>
    </row>
    <row r="7" spans="1:16" x14ac:dyDescent="0.9">
      <c r="D7" s="17">
        <v>1.02</v>
      </c>
      <c r="E7" s="16" t="s">
        <v>68</v>
      </c>
      <c r="F7" s="18"/>
      <c r="G7" s="18"/>
      <c r="H7" s="17"/>
      <c r="I7" s="20"/>
      <c r="J7" s="17"/>
      <c r="K7" s="18"/>
      <c r="L7" s="17"/>
      <c r="N7" s="18"/>
      <c r="O7" s="18"/>
      <c r="P7" s="17"/>
    </row>
    <row r="8" spans="1:16" x14ac:dyDescent="0.9">
      <c r="D8" s="18" t="s">
        <v>75</v>
      </c>
      <c r="E8" s="17" t="s">
        <v>73</v>
      </c>
      <c r="F8" s="17" t="s">
        <v>72</v>
      </c>
      <c r="G8" s="18">
        <v>0</v>
      </c>
      <c r="H8" s="18">
        <f>O6</f>
        <v>40</v>
      </c>
      <c r="I8" s="20">
        <v>2</v>
      </c>
      <c r="J8" s="18">
        <v>0.2</v>
      </c>
      <c r="K8" s="20">
        <f>PRODUCT(G8:J8)</f>
        <v>0</v>
      </c>
      <c r="L8" s="17"/>
      <c r="N8" s="18"/>
      <c r="O8" s="18"/>
      <c r="P8" s="17"/>
    </row>
    <row r="9" spans="1:16" x14ac:dyDescent="0.9">
      <c r="D9" s="18" t="s">
        <v>76</v>
      </c>
      <c r="E9" s="17" t="s">
        <v>74</v>
      </c>
      <c r="F9" s="17" t="s">
        <v>72</v>
      </c>
      <c r="G9" s="18">
        <v>0</v>
      </c>
      <c r="H9" s="32">
        <v>70</v>
      </c>
      <c r="I9" s="20">
        <v>1.2</v>
      </c>
      <c r="J9" s="18">
        <v>0.35</v>
      </c>
      <c r="K9" s="20">
        <f>PRODUCT(G9:J9)</f>
        <v>0</v>
      </c>
      <c r="L9" s="17"/>
      <c r="O9" s="33"/>
      <c r="P9" s="34"/>
    </row>
    <row r="10" spans="1:16" x14ac:dyDescent="0.9">
      <c r="D10" s="18"/>
      <c r="E10" s="17"/>
      <c r="F10" s="17"/>
      <c r="G10" s="18"/>
      <c r="H10" s="32"/>
      <c r="I10" s="20"/>
      <c r="J10" s="18"/>
      <c r="K10" s="35">
        <f>K8+K9</f>
        <v>0</v>
      </c>
      <c r="L10" s="17"/>
      <c r="O10" s="33"/>
      <c r="P10" s="34"/>
    </row>
    <row r="11" spans="1:16" x14ac:dyDescent="0.9">
      <c r="D11" s="17">
        <v>1.03</v>
      </c>
      <c r="E11" s="16" t="s">
        <v>49</v>
      </c>
      <c r="F11" s="18" t="s">
        <v>72</v>
      </c>
      <c r="G11" s="18">
        <v>1</v>
      </c>
      <c r="H11" s="32">
        <v>0</v>
      </c>
      <c r="I11" s="20">
        <v>6.3</v>
      </c>
      <c r="J11" s="18">
        <v>0.15</v>
      </c>
      <c r="K11" s="18">
        <f>G11*H11*I11*J11</f>
        <v>0</v>
      </c>
      <c r="L11" s="17"/>
    </row>
    <row r="12" spans="1:16" x14ac:dyDescent="0.9">
      <c r="D12" s="17">
        <v>1.04</v>
      </c>
      <c r="E12" s="16" t="s">
        <v>51</v>
      </c>
      <c r="F12" s="18" t="s">
        <v>72</v>
      </c>
      <c r="G12" s="18">
        <v>1</v>
      </c>
      <c r="H12" s="32">
        <f>O6</f>
        <v>40</v>
      </c>
      <c r="I12" s="20">
        <v>4</v>
      </c>
      <c r="J12" s="18">
        <v>0.15</v>
      </c>
      <c r="K12" s="18">
        <f>G12*H12*I12*J12</f>
        <v>24</v>
      </c>
      <c r="L12" s="17"/>
    </row>
    <row r="13" spans="1:16" ht="19.5" customHeight="1" x14ac:dyDescent="0.9">
      <c r="D13" s="17"/>
      <c r="E13" s="17"/>
      <c r="F13" s="18"/>
      <c r="G13" s="18"/>
      <c r="H13" s="18"/>
      <c r="I13" s="20"/>
      <c r="J13" s="18"/>
      <c r="K13" s="14">
        <f>K12</f>
        <v>24</v>
      </c>
      <c r="L13" s="17"/>
    </row>
    <row r="14" spans="1:16" x14ac:dyDescent="0.9">
      <c r="D14" s="17">
        <v>1.05</v>
      </c>
      <c r="E14" s="16" t="s">
        <v>69</v>
      </c>
      <c r="F14" s="18" t="s">
        <v>53</v>
      </c>
      <c r="G14" s="18">
        <v>1</v>
      </c>
      <c r="H14" s="17">
        <v>0</v>
      </c>
      <c r="I14" s="19"/>
      <c r="J14" s="17"/>
      <c r="K14" s="14">
        <f>K13/0.15</f>
        <v>160</v>
      </c>
      <c r="L14" s="17"/>
    </row>
    <row r="15" spans="1:16" x14ac:dyDescent="0.9">
      <c r="D15" s="17">
        <v>1.06</v>
      </c>
      <c r="E15" s="16" t="s">
        <v>70</v>
      </c>
      <c r="F15" s="18" t="s">
        <v>53</v>
      </c>
      <c r="G15" s="18">
        <v>0</v>
      </c>
      <c r="H15" s="18">
        <f>O6</f>
        <v>40</v>
      </c>
      <c r="I15" s="17">
        <f>P6</f>
        <v>8.75</v>
      </c>
      <c r="J15" s="17"/>
      <c r="K15" s="14">
        <f>K16/0.05</f>
        <v>0</v>
      </c>
      <c r="L15" s="17"/>
    </row>
    <row r="16" spans="1:16" x14ac:dyDescent="0.9">
      <c r="D16" s="17">
        <v>1.07</v>
      </c>
      <c r="E16" s="17" t="s">
        <v>54</v>
      </c>
      <c r="F16" s="18" t="s">
        <v>72</v>
      </c>
      <c r="G16" s="18">
        <v>0</v>
      </c>
      <c r="H16" s="18">
        <f>O6</f>
        <v>40</v>
      </c>
      <c r="I16" s="19">
        <f>P6</f>
        <v>8.75</v>
      </c>
      <c r="J16" s="17">
        <v>0.05</v>
      </c>
      <c r="K16" s="14">
        <f>G16*H16*I16*J16</f>
        <v>0</v>
      </c>
      <c r="L16" s="17"/>
    </row>
    <row r="17" spans="4:12" x14ac:dyDescent="0.9">
      <c r="D17" s="17">
        <v>1.08</v>
      </c>
      <c r="E17" s="16" t="s">
        <v>71</v>
      </c>
      <c r="F17" s="18" t="s">
        <v>53</v>
      </c>
      <c r="G17" s="18">
        <v>1</v>
      </c>
      <c r="H17" s="18">
        <f>O6</f>
        <v>40</v>
      </c>
      <c r="I17" s="19">
        <f>P6</f>
        <v>8.75</v>
      </c>
      <c r="J17" s="17"/>
      <c r="K17" s="36">
        <f>I17*H17</f>
        <v>350</v>
      </c>
      <c r="L17" s="17"/>
    </row>
    <row r="18" spans="4:12" x14ac:dyDescent="0.9">
      <c r="D18" s="17">
        <v>1.0900000000000001</v>
      </c>
      <c r="E18" s="17" t="s">
        <v>55</v>
      </c>
      <c r="F18" s="18" t="s">
        <v>72</v>
      </c>
      <c r="G18" s="18">
        <v>1</v>
      </c>
      <c r="H18" s="19">
        <f>O6</f>
        <v>40</v>
      </c>
      <c r="I18" s="19">
        <f>P6</f>
        <v>8.75</v>
      </c>
      <c r="J18" s="17">
        <v>0.05</v>
      </c>
      <c r="K18" s="14">
        <f>G18*H18*I18*J18</f>
        <v>17.5</v>
      </c>
      <c r="L18" s="17"/>
    </row>
    <row r="19" spans="4:12" x14ac:dyDescent="0.9">
      <c r="D19" s="18">
        <v>1.1000000000000001</v>
      </c>
      <c r="E19" s="16" t="s">
        <v>80</v>
      </c>
      <c r="F19" s="17"/>
      <c r="G19" s="17"/>
      <c r="H19" s="17"/>
      <c r="I19" s="17"/>
      <c r="J19" s="17"/>
      <c r="K19" s="18"/>
      <c r="L19" s="17"/>
    </row>
    <row r="20" spans="4:12" x14ac:dyDescent="0.9">
      <c r="D20" s="18"/>
      <c r="E20" s="17" t="s">
        <v>86</v>
      </c>
      <c r="F20" s="17"/>
      <c r="G20" s="17">
        <v>2</v>
      </c>
      <c r="H20" s="17"/>
      <c r="I20" s="17"/>
      <c r="J20" s="17"/>
      <c r="K20" s="18">
        <f>ROUND(O6/18,0)*2</f>
        <v>4</v>
      </c>
      <c r="L20" s="17"/>
    </row>
    <row r="21" spans="4:12" x14ac:dyDescent="0.9">
      <c r="D21" s="18"/>
      <c r="E21" s="17" t="s">
        <v>84</v>
      </c>
      <c r="F21" s="17"/>
      <c r="G21" s="17">
        <v>0</v>
      </c>
      <c r="H21" s="17"/>
      <c r="I21" s="17"/>
      <c r="J21" s="17"/>
      <c r="K21" s="18">
        <f>G21*13</f>
        <v>0</v>
      </c>
      <c r="L21" s="16" t="s">
        <v>85</v>
      </c>
    </row>
    <row r="22" spans="4:12" x14ac:dyDescent="0.9">
      <c r="D22" s="18"/>
      <c r="E22" s="17" t="s">
        <v>118</v>
      </c>
      <c r="F22" s="17"/>
      <c r="G22" s="17"/>
      <c r="H22" s="17"/>
      <c r="I22" s="17"/>
      <c r="J22" s="17"/>
      <c r="K22" s="18">
        <f>ROUND(P6,0)*2</f>
        <v>18</v>
      </c>
      <c r="L22" s="16"/>
    </row>
    <row r="23" spans="4:12" x14ac:dyDescent="0.9">
      <c r="D23" s="18"/>
      <c r="E23" s="16" t="s">
        <v>59</v>
      </c>
      <c r="F23" s="17"/>
      <c r="G23" s="17"/>
      <c r="H23" s="17"/>
      <c r="I23" s="17"/>
      <c r="J23" s="17"/>
      <c r="K23" s="18"/>
      <c r="L23" s="17"/>
    </row>
    <row r="24" spans="4:12" x14ac:dyDescent="0.9">
      <c r="D24" s="18">
        <v>1.1100000000000001</v>
      </c>
      <c r="E24" s="17" t="s">
        <v>81</v>
      </c>
      <c r="F24" s="17" t="s">
        <v>53</v>
      </c>
      <c r="G24" s="17">
        <v>1</v>
      </c>
      <c r="H24" s="17"/>
      <c r="I24" s="17"/>
      <c r="J24" s="17"/>
      <c r="K24" s="18">
        <f>ROUND(O6*0.333,0)</f>
        <v>13</v>
      </c>
      <c r="L24" s="17"/>
    </row>
    <row r="25" spans="4:12" x14ac:dyDescent="0.9">
      <c r="D25" s="18">
        <v>1.1200000000000001</v>
      </c>
      <c r="E25" s="17" t="s">
        <v>84</v>
      </c>
      <c r="F25" s="17" t="s">
        <v>53</v>
      </c>
      <c r="G25" s="18">
        <v>0</v>
      </c>
      <c r="H25" s="17">
        <v>0</v>
      </c>
      <c r="I25" s="17"/>
      <c r="J25" s="17"/>
      <c r="K25" s="18">
        <f>H25*G25</f>
        <v>0</v>
      </c>
      <c r="L25" s="16" t="s">
        <v>85</v>
      </c>
    </row>
    <row r="26" spans="4:12" x14ac:dyDescent="0.9">
      <c r="D26" s="18"/>
      <c r="E26" s="17" t="s">
        <v>98</v>
      </c>
      <c r="F26" s="17" t="s">
        <v>97</v>
      </c>
      <c r="G26" s="18">
        <v>1</v>
      </c>
      <c r="H26" s="17"/>
      <c r="I26" s="17"/>
      <c r="J26" s="17"/>
      <c r="K26" s="18">
        <f>ROUND(P6,0)*0.5*3</f>
        <v>13.5</v>
      </c>
      <c r="L26" s="16"/>
    </row>
    <row r="27" spans="4:12" x14ac:dyDescent="0.9">
      <c r="D27" s="18"/>
      <c r="E27" s="17" t="s">
        <v>102</v>
      </c>
      <c r="F27" s="17" t="s">
        <v>97</v>
      </c>
      <c r="G27" s="18">
        <v>2</v>
      </c>
      <c r="H27" s="52">
        <f>P6</f>
        <v>8.75</v>
      </c>
      <c r="I27" s="53">
        <f>0.3</f>
        <v>0.3</v>
      </c>
      <c r="J27" s="53"/>
      <c r="K27" s="43">
        <f>G27*H27*I27</f>
        <v>5.25</v>
      </c>
      <c r="L27" s="16"/>
    </row>
    <row r="28" spans="4:12" x14ac:dyDescent="0.9">
      <c r="D28" s="18"/>
      <c r="E28" s="17" t="s">
        <v>120</v>
      </c>
      <c r="F28" s="17" t="s">
        <v>53</v>
      </c>
      <c r="G28" s="18">
        <v>1</v>
      </c>
      <c r="H28" s="52">
        <v>2.0499999999999998</v>
      </c>
      <c r="I28" s="53">
        <v>2.5</v>
      </c>
      <c r="J28" s="53"/>
      <c r="K28" s="43">
        <f>G28*H28*I28</f>
        <v>5.125</v>
      </c>
      <c r="L28" s="16"/>
    </row>
    <row r="29" spans="4:12" x14ac:dyDescent="0.9">
      <c r="D29" s="18">
        <v>1.1299999999999999</v>
      </c>
      <c r="E29" s="16" t="s">
        <v>87</v>
      </c>
      <c r="F29" s="17" t="s">
        <v>83</v>
      </c>
      <c r="G29" s="18">
        <v>0</v>
      </c>
      <c r="H29" s="17">
        <v>0</v>
      </c>
      <c r="I29" s="17"/>
      <c r="J29" s="17"/>
      <c r="K29" s="14">
        <f>PRODUCT(G29:J29)</f>
        <v>0</v>
      </c>
      <c r="L29" s="17"/>
    </row>
    <row r="30" spans="4:12" x14ac:dyDescent="0.9">
      <c r="D30" s="18"/>
      <c r="E30" s="17"/>
      <c r="F30" s="17"/>
      <c r="G30" s="18"/>
      <c r="H30" s="32"/>
      <c r="I30" s="20"/>
      <c r="J30" s="18"/>
      <c r="K30" s="18"/>
      <c r="L30" s="17"/>
    </row>
  </sheetData>
  <pageMargins left="0.7" right="0.7" top="0.75" bottom="0.75" header="0.3" footer="0.3"/>
  <pageSetup orientation="portrait" r:id="rId1"/>
  <ignoredErrors>
    <ignoredError sqref="K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BOQ</vt:lpstr>
      <vt:lpstr>Quantity Summary</vt:lpstr>
      <vt:lpstr>268.150</vt:lpstr>
      <vt:lpstr>272.820</vt:lpstr>
      <vt:lpstr>307.000</vt:lpstr>
      <vt:lpstr>317.450</vt:lpstr>
      <vt:lpstr>326.500</vt:lpstr>
      <vt:lpstr>344.770</vt:lpstr>
      <vt:lpstr>347.600 MN</vt:lpstr>
      <vt:lpstr>356.300</vt:lpstr>
      <vt:lpstr>360.100</vt:lpstr>
      <vt:lpstr>373.950</vt:lpstr>
      <vt:lpstr>380.080</vt:lpstr>
      <vt:lpstr>389.400</vt:lpstr>
      <vt:lpstr>394.000</vt:lpstr>
      <vt:lpstr>409.630</vt:lpstr>
      <vt:lpstr>411.968</vt:lpstr>
      <vt:lpstr>MB-Junction_Sch-B</vt:lpstr>
      <vt:lpstr>'268.150'!Print_Area</vt:lpstr>
      <vt:lpstr>'411.968'!Print_Area</vt:lpstr>
      <vt:lpstr>BOQ!Print_Area</vt:lpstr>
      <vt:lpstr>'MB-Junction_Sch-B'!Print_Area</vt:lpstr>
      <vt:lpstr>'Quantity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Satendra Singh</dc:creator>
  <cp:lastModifiedBy>Vinay Jindal</cp:lastModifiedBy>
  <cp:lastPrinted>2025-12-12T10:20:05Z</cp:lastPrinted>
  <dcterms:created xsi:type="dcterms:W3CDTF">2025-11-29T07:37:04Z</dcterms:created>
  <dcterms:modified xsi:type="dcterms:W3CDTF">2025-12-19T06:56:08Z</dcterms:modified>
</cp:coreProperties>
</file>